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persons/person.xml" ContentType="application/vnd.ms-excel.person+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2"/>
  <workbookPr/>
  <mc:AlternateContent xmlns:mc="http://schemas.openxmlformats.org/markup-compatibility/2006">
    <mc:Choice Requires="x15">
      <x15ac:absPath xmlns:x15ac="http://schemas.microsoft.com/office/spreadsheetml/2010/11/ac" url="https://thefpandaguy-my.sharepoint.com/personal/pbarnhurst_thefpandaguy_com/Documents/Excel Reviews/AFP/August 2026 Event/"/>
    </mc:Choice>
  </mc:AlternateContent>
  <xr:revisionPtr revIDLastSave="1307" documentId="8_{8C0E8F29-BAB0-4003-B575-EE4D423B3422}" xr6:coauthVersionLast="47" xr6:coauthVersionMax="47" xr10:uidLastSave="{B0696235-C82E-400B-81F2-E8831AFE3D46}"/>
  <bookViews>
    <workbookView xWindow="-96" yWindow="-96" windowWidth="23232" windowHeight="13872" tabRatio="950" activeTab="1" xr2:uid="{9A8B606F-9570-4366-9E09-632357A0B3EF}"/>
  </bookViews>
  <sheets>
    <sheet name="Cover Sheet" sheetId="25" r:id="rId1"/>
    <sheet name="Executive Summary" sheetId="26" r:id="rId2"/>
    <sheet name="Assumptions" sheetId="27" r:id="rId3"/>
    <sheet name="Scenario 1" sheetId="28" r:id="rId4"/>
    <sheet name="Scenario 2" sheetId="29" r:id="rId5"/>
    <sheet name="Scenario 3" sheetId="30" r:id="rId6"/>
    <sheet name="Monthly Detail" sheetId="31" r:id="rId7"/>
    <sheet name="Instructions" sheetId="3" r:id="rId8"/>
    <sheet name="Tower Specs" sheetId="4" r:id="rId9"/>
    <sheet name=".Rules" sheetId="5" r:id="rId10"/>
    <sheet name="Scenario Example &lt;&lt;" sheetId="6" r:id="rId11"/>
    <sheet name="EX Cover Sheet" sheetId="7" r:id="rId12"/>
    <sheet name="EX Executive Summary" sheetId="8" r:id="rId13"/>
    <sheet name="EX Assumptions" sheetId="9" r:id="rId14"/>
    <sheet name="EX Scenario 1" sheetId="10" r:id="rId15"/>
    <sheet name="EX Scenario 2" sheetId="11" r:id="rId16"/>
  </sheets>
  <definedNames>
    <definedName name="___KEY2" hidden="1">#REF!</definedName>
    <definedName name="__KEY2" hidden="1">#REF!</definedName>
    <definedName name="_1__123Graph_ACHART_1" hidden="1">#REF!</definedName>
    <definedName name="_10__123Graph_XCHART_4" hidden="1">#REF!</definedName>
    <definedName name="_11__123Graph_XCHART_5" hidden="1">#REF!</definedName>
    <definedName name="_2__123Graph_ACHART_2" hidden="1">#REF!</definedName>
    <definedName name="_2__123Graph_BCHART_1" hidden="1">#REF!</definedName>
    <definedName name="_3__123Graph_ACHART_3" hidden="1">#REF!</definedName>
    <definedName name="_3__123Graph_CCHART_1" hidden="1">#REF!</definedName>
    <definedName name="_4__123Graph_ACHART_4" hidden="1">#REF!</definedName>
    <definedName name="_4__123Graph_LBL_CCHART_1" hidden="1">#REF!</definedName>
    <definedName name="_5__123Graph_ACHART_5" hidden="1">#REF!</definedName>
    <definedName name="_5__123Graph_XCHART_1" hidden="1">#REF!</definedName>
    <definedName name="_6__123Graph_BCHART_1" hidden="1">#REF!</definedName>
    <definedName name="_7__123Graph_BCHART_2" hidden="1">#REF!</definedName>
    <definedName name="_8__123Graph_XCHART_2" hidden="1">#REF!</definedName>
    <definedName name="_9__123Graph_XCHART_3" hidden="1">#REF!</definedName>
    <definedName name="_Fill" hidden="1">#REF!</definedName>
    <definedName name="_Key1" hidden="1">#REF!</definedName>
    <definedName name="_Key1b" hidden="1">#REF!</definedName>
    <definedName name="_Key2" hidden="1">#REF!</definedName>
    <definedName name="_Key3" hidden="1">#REF!</definedName>
    <definedName name="_Order1" hidden="1">255</definedName>
    <definedName name="_Order2" hidden="1">0</definedName>
    <definedName name="_Sort" hidden="1">#REF!</definedName>
    <definedName name="_Sortb" hidden="1">#REF!</definedName>
    <definedName name="a" hidden="1">#REF!</definedName>
    <definedName name="aaa" hidden="1">{"110 Research Stmt",#N/A,FALSE,"110_Research";"110_Research Staff",#N/A,FALSE,"110_Research"}</definedName>
    <definedName name="aaaaaaa" hidden="1">{"110 Research Stmt",#N/A,FALSE,"110_Research";"110_Research Staff",#N/A,FALSE,"110_Research"}</definedName>
    <definedName name="adfasdfaf" hidden="1">{#N/A,#N/A,FALSE,"Profit &amp; Loss form";#N/A,#N/A,FALSE,"SERVICE FORM";#N/A,#N/A,FALSE,"S,G &amp; A FORM"}</definedName>
    <definedName name="AROCost">#REF!</definedName>
    <definedName name="b" hidden="1">#REF!</definedName>
    <definedName name="BLPH200001" hidden="1">#REF!</definedName>
    <definedName name="BORT" hidden="1">#REF!</definedName>
    <definedName name="CAMRate">#REF!</definedName>
    <definedName name="cc" hidden="1">#REF!</definedName>
    <definedName name="CurEsc">#REF!</definedName>
    <definedName name="CurEscMo">#REF!</definedName>
    <definedName name="CurRent">#REF!</definedName>
    <definedName name="CurRentBase">#REF!</definedName>
    <definedName name="EquipCost">#REF!</definedName>
    <definedName name="Gil" hidden="1">#REF!</definedName>
    <definedName name="HeadcountYr">#REF!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39938.5909722222</definedName>
    <definedName name="IQ_NTM" hidden="1">6000</definedName>
    <definedName name="IQ_OPENED55" hidden="1">1</definedName>
    <definedName name="IQ_TODAY" hidden="1">0</definedName>
    <definedName name="IQ_WEEK" hidden="1">50000</definedName>
    <definedName name="IQ_YTD" hidden="1">3000</definedName>
    <definedName name="k" hidden="1">{"Summary","Synergy w/ 10yr GW",FALSE,"M&amp;A Model";"FinanceInput","Synergy w/ 10yr GW",FALSE,"M&amp;A Model";"CashFlow","Synergy w/ 10yr GW",FALSE,"M&amp;A Model"}</definedName>
    <definedName name="l" hidden="1">{"RESULTS",#N/A,FALSE,"M&amp;AModel";"page 1",#N/A,FALSE,"M&amp;AModel";"page 2",#N/A,FALSE,"M&amp;AModel";"page 3",#N/A,FALSE,"M&amp;AModel"}</definedName>
    <definedName name="LeaseEnd">#REF!</definedName>
    <definedName name="ModelStart">#REF!</definedName>
    <definedName name="ModelTerm">#REF!</definedName>
    <definedName name="None" hidden="1">#REF!</definedName>
    <definedName name="OfficeMo">#REF!</definedName>
    <definedName name="Opt2Esc">#REF!</definedName>
    <definedName name="Opt2EscMo">#REF!</definedName>
    <definedName name="Opt2Rent">#REF!</definedName>
    <definedName name="Opt3EquipSave">#REF!</definedName>
    <definedName name="Opt3OfficeFlag">#REF!</definedName>
    <definedName name="OtherYr">#REF!</definedName>
    <definedName name="pp" hidden="1">#REF!</definedName>
    <definedName name="Shirley" hidden="1">#REF!</definedName>
    <definedName name="TowerPrice">#REF!</definedName>
    <definedName name="TowerRepair">#REF!</definedName>
    <definedName name="wrn.all." hidden="1">{"cf",#N/A,FALSE,"Annual";"is",#N/A,FALSE,"Annual";"geo",#N/A,FALSE,"Annual";"jwt",#N/A,FALSE,"Annual";"om",#N/A,FALSE,"Annual";"other",#N/A,FALSE,"Annual";"omcontd",#N/A,FALSE,"Annual"}</definedName>
    <definedName name="wrn.budget." hidden="1">{#N/A,#N/A,FALSE,"SummByYr";#N/A,#N/A,FALSE,"DetailByYr";#N/A,#N/A,FALSE,"SummByQtr";#N/A,#N/A,FALSE,"SummByMon";#N/A,#N/A,FALSE,"DetailByQtr";#N/A,#N/A,FALSE,"DetailByMon";#N/A,#N/A,FALSE,"StationYTD";#N/A,#N/A,FALSE,"StationYr";#N/A,#N/A,FALSE,"StationMon";#N/A,#N/A,FALSE,"Actual97";#N/A,#N/A,FALSE,"Actual96";#N/A,#N/A,FALSE,"Actual95";#N/A,#N/A,FALSE,"Actual94"}</definedName>
    <definedName name="wrn.djall." hidden="1">{"djcash",#N/A,FALSE,"DJann";"djinc",#N/A,FALSE,"DJann";"djtaxes",#N/A,FALSE,"DJann";"djbuspub",#N/A,FALSE,"DJann";"djwall",#N/A,FALSE,"DJann";"djcompprs",#N/A,FALSE,"DJann";"djteler",#N/A,FALSE,"DJann"}</definedName>
    <definedName name="wrn.ecpall." hidden="1">{"ecpcash",#N/A,FALSE,"ECPann";"ecpinc",#N/A,FALSE,"ECPann";"ecpindia",#N/A,FALSE,"ECPann";"ecpmun",#N/A,FALSE,"ECPann";"ecpphoenix",#N/A,FALSE,"ECPann";"ecpothe",#N/A,FALSE,"ECPann";"ecpbalsht",#N/A,FALSE,"ECPann"}</definedName>
    <definedName name="wrn.Financial._.Statements." hidden="1">{"Stmt of Ops",#N/A,FALSE,"Statement of Operations";"Stmt of Ops - non-GAAP",#N/A,FALSE,"Stmt of Ops_non GAAP analysis";"BS &amp; CF",#N/A,FALSE,"Balsheet &amp; Cashflow";"CapEx buildup",#N/A,FALSE,"CapEx Buildup";"headcount buildup",#N/A,FALSE,"Headcount Buildup";"expense summary",#N/A,FALSE,"Expense Summary"}</definedName>
    <definedName name="wrn.GCIall." hidden="1">{"gcicash",#N/A,FALSE,"GCIINC";"gciinc",#N/A,FALSE,"GCIINC";"gciexclusa",#N/A,FALSE,"GCIINC";"usatdy",#N/A,FALSE,"GCIINC"}</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riall." hidden="1">{"kricash",#N/A,FALSE,"INC";"kriinc",#N/A,FALSE,"INC";"krimiami",#N/A,FALSE,"INC";"kriother",#N/A,FALSE,"INC";"kripapers",#N/A,FALSE,"INC"}</definedName>
    <definedName name="wrn.MAModel." hidden="1">{"UB Summary",#N/A,TRUE,"M&amp;A Model";"FinanceInput",#N/A,TRUE,"M&amp;A Model";"UB CashFlow",#N/A,TRUE,"M&amp;A Model"}</definedName>
    <definedName name="wrn.mhpall." hidden="1">{"mhpcash",#N/A,FALSE,"MHPNEWX";"mhpinc",#N/A,FALSE,"MHPNEWX";"mhptax",#N/A,FALSE,"MHPNEWX";"mhpbroad",#N/A,FALSE,"MHPNEWX";"mhpeduc",#N/A,FALSE,"MHPNEWX";"mhpfin",#N/A,FALSE,"MHPNEWX";"mhpinfo",#N/A,FALSE,"MHPNEWX"}</definedName>
    <definedName name="wrn.monthly._.review." hidden="1">{#N/A,#N/A,FALSE,"SUMMARY";#N/A,#N/A,FALSE,"MTD";#N/A,#N/A,FALSE,"YTD";#N/A,#N/A,FALSE,"Forecast"}</definedName>
    <definedName name="wrn.monthly._.to._.issue." hidden="1">{#N/A,#N/A,FALSE,"SUMMARY";#N/A,#N/A,FALSE,"MTD";#N/A,#N/A,FALSE,"YTD";#N/A,#N/A,FALSE,"Forecast";#N/A,#N/A,FALSE,"Debt Structure";#N/A,#N/A,FALSE,"RATINGS"}</definedName>
    <definedName name="wrn.nytaann." hidden="1">{"nytacash",#N/A,FALSE,"GLOBEINC";"nytainc",#N/A,FALSE,"GLOBEINC";"nytanyt",#N/A,FALSE,"GLOBEINC";"nytareg",#N/A,FALSE,"GLOBEINC";"nytaglobe",#N/A,FALSE,"GLOBEINC";"nytapprttl",#N/A,FALSE,"GLOBEINC"}</definedName>
    <definedName name="wrn.printqtr." hidden="1">{"nytasecond",#N/A,FALSE,"NYTQTRS";"nytafirst",#N/A,FALSE,"NYTQTRS";"nytathird",#N/A,FALSE,"NYTQTRS";"nytafourth",#N/A,FALSE,"NYTQTRS";"nytafull",#N/A,FALSE,"NYTQTRS"}</definedName>
    <definedName name="wrn.qtr._.review." hidden="1">{#N/A,#N/A,FALSE,"SUMMARY";#N/A,#N/A,FALSE,"MTD";#N/A,#N/A,FALSE,"QTD";#N/A,#N/A,FALSE,"YTD"}</definedName>
    <definedName name="wrn.qtr._.to._.issue." hidden="1">{#N/A,#N/A,FALSE,"SUMMARY";#N/A,#N/A,FALSE,"MTD";#N/A,#N/A,FALSE,"QTD";#N/A,#N/A,FALSE,"YTD";#N/A,#N/A,FALSE,"Combined";#N/A,#N/A,FALSE,"Forecast";#N/A,#N/A,FALSE,"Debt Structure";#N/A,#N/A,FALSE,"RATINGS";#N/A,#N/A,FALSE,"HEADCOUNT"}</definedName>
    <definedName name="wrn.Research._.Dept." hidden="1">{"hc buildup",#N/A,FALSE,"Headcount Build-up";"7xx - ops summary - hc",#N/A,FALSE,"7xx_Research Summary";"7xx operations summary",#N/A,FALSE,"7xx_Research Summary";"720 custom research",#N/A,FALSE,"720_Custom Research";"730 syn research",#N/A,FALSE,"730_Syndicated Research"}</definedName>
    <definedName name="wrn.Revenue._.Cost._.Model." hidden="1">{"revenue buildup",#N/A,FALSE,"Revenue_Cost Model";"hc buildup",#N/A,FALSE,"Headcount Build-up";"1xx summary ops - HC",#N/A,FALSE,"1xx_Operations Summary";"1xx ops summary - expense",#N/A,FALSE,"1xx_Operations Summary";"110 admin ops",#N/A,FALSE,"110_Admin";"120 survey ops",#N/A,FALSE,"120_Survey Research";"130 resorce mgmt",#N/A,FALSE,"130_Resource Mgmt.";"140 panel member",#N/A,FALSE,"140_Panel Member"}</definedName>
    <definedName name="wrn.sga." hidden="1">{#N/A,#N/A,FALSE,"Profit &amp; Loss form";#N/A,#N/A,FALSE,"SERVICE FORM";#N/A,#N/A,FALSE,"S,G &amp; A FORM"}</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ynergyCase10yrGW." hidden="1">{"Summary","Synergy w/ 10yr GW",FALSE,"M&amp;A Model";"FinanceInput","Synergy w/ 10yr GW",FALSE,"M&amp;A Model";"CashFlow","Synergy w/ 10yr GW",FALSE,"M&amp;A Model"}</definedName>
    <definedName name="wrn.TMCALL." hidden="1">{"tmccash",#N/A,FALSE,"INCX";"tmcinc",#N/A,FALSE,"INCX";"tmcpretx",#N/A,FALSE,"INCX";"tmcadrev",#N/A,FALSE,"INCX";"tmcbooks",#N/A,FALSE,"INCX"}</definedName>
    <definedName name="wrn.Total." hidden="1">{"RESULTS",#N/A,FALSE,"M&amp;AModel";"page 1",#N/A,FALSE,"M&amp;AModel";"page 2",#N/A,FALSE,"M&amp;AModel";"page 3",#N/A,FALSE,"M&amp;AModel"}</definedName>
    <definedName name="wrn.trball." hidden="1">{"trbcash",#N/A,FALSE,"INCPF";"trbinc",#N/A,FALSE,"INCPF";"trbchic",#N/A,FALSE,"INCPF";"trbadrev",#N/A,FALSE,"INCPF";"trbstns",#N/A,FALSE,"INCPF";"trbtvstns",#N/A,FALSE,"INCPF"}</definedName>
    <definedName name="wrn.wpoall." hidden="1">{"wpocash",#N/A,FALSE,"WPOALLT";"wpoinc",#N/A,FALSE,"WPOALLT";"wpoexcl",#N/A,FALSE,"WPOALLT";"wpocable",#N/A,FALSE,"WPOALLT";"wpobroad",#N/A,FALSE,"WPOALLT";"wpopost",#N/A,FALSE,"WPOALLT";"wponwsweek",#N/A,FALSE,"WPOALLT"}</definedName>
    <definedName name="ww" hidden="1">#REF!</definedName>
    <definedName name="z" hidden="1">{"110 Research Stmt",#N/A,FALSE,"110_Research";"110_Research Staff",#N/A,FALSE,"110_Research"}</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24" i="31" l="1"/>
  <c r="DY11" i="31"/>
  <c r="DX11" i="31"/>
  <c r="DW11" i="31"/>
  <c r="DV11" i="31"/>
  <c r="DU11" i="31"/>
  <c r="DT11" i="31"/>
  <c r="DS11" i="31"/>
  <c r="DR11" i="31"/>
  <c r="DQ11" i="31"/>
  <c r="DP11" i="31"/>
  <c r="DO11" i="31"/>
  <c r="DN11" i="31"/>
  <c r="DM11" i="31"/>
  <c r="DL11" i="31"/>
  <c r="DK11" i="31"/>
  <c r="DJ11" i="31"/>
  <c r="DI11" i="31"/>
  <c r="DH11" i="31"/>
  <c r="DG11" i="31"/>
  <c r="DF11" i="31"/>
  <c r="DE11" i="31"/>
  <c r="DD11" i="31"/>
  <c r="DC11" i="31"/>
  <c r="DB11" i="31"/>
  <c r="DA11" i="31"/>
  <c r="CZ11" i="31"/>
  <c r="CY11" i="31"/>
  <c r="CX11" i="31"/>
  <c r="CW11" i="31"/>
  <c r="CV11" i="31"/>
  <c r="CU11" i="31"/>
  <c r="CT11" i="31"/>
  <c r="CS11" i="31"/>
  <c r="CR11" i="31"/>
  <c r="CQ11" i="31"/>
  <c r="CP11" i="31"/>
  <c r="CO11" i="31"/>
  <c r="CN11" i="31"/>
  <c r="CM11" i="31"/>
  <c r="CL11" i="31"/>
  <c r="CK11" i="31"/>
  <c r="CJ11" i="31"/>
  <c r="CI11" i="31"/>
  <c r="CH11" i="31"/>
  <c r="CG11" i="31"/>
  <c r="CF11" i="31"/>
  <c r="CE11" i="31"/>
  <c r="CD11" i="31"/>
  <c r="CC11" i="31"/>
  <c r="CB11" i="31"/>
  <c r="CA11" i="31"/>
  <c r="BZ11" i="31"/>
  <c r="BY11" i="31"/>
  <c r="BX11" i="31"/>
  <c r="BW11" i="31"/>
  <c r="BV11" i="31"/>
  <c r="BU11" i="31"/>
  <c r="BT11" i="31"/>
  <c r="BS11" i="31"/>
  <c r="BR11" i="31"/>
  <c r="BQ11" i="31"/>
  <c r="BP11" i="31"/>
  <c r="BO11" i="31"/>
  <c r="BN11" i="31"/>
  <c r="BM11" i="31"/>
  <c r="BL11" i="31"/>
  <c r="BK11" i="31"/>
  <c r="BJ11" i="31"/>
  <c r="BI11" i="31"/>
  <c r="BH11" i="31"/>
  <c r="BG11" i="31"/>
  <c r="BF11" i="31"/>
  <c r="BE11" i="31"/>
  <c r="BD11" i="31"/>
  <c r="BC11" i="31"/>
  <c r="BB11" i="31"/>
  <c r="BA11" i="31"/>
  <c r="AZ11" i="31"/>
  <c r="AY11" i="31"/>
  <c r="AX11" i="31"/>
  <c r="AW11" i="31"/>
  <c r="AV11" i="31"/>
  <c r="AU11" i="31"/>
  <c r="AT11" i="31"/>
  <c r="AS11" i="31"/>
  <c r="AR11" i="31"/>
  <c r="AQ11" i="31"/>
  <c r="AP11" i="31"/>
  <c r="AO11" i="31"/>
  <c r="AN11" i="31"/>
  <c r="AM11" i="31"/>
  <c r="AL11" i="31"/>
  <c r="AK11" i="31"/>
  <c r="AJ11" i="31"/>
  <c r="AI11" i="31"/>
  <c r="AH11" i="31"/>
  <c r="AG11" i="31"/>
  <c r="AF11" i="31"/>
  <c r="AE11" i="31"/>
  <c r="AD11" i="31"/>
  <c r="AC11" i="31"/>
  <c r="AB11" i="31"/>
  <c r="AA11" i="31"/>
  <c r="Z11" i="31"/>
  <c r="Y11" i="31"/>
  <c r="X11" i="31"/>
  <c r="W11" i="31"/>
  <c r="V11" i="31"/>
  <c r="U11" i="31"/>
  <c r="T11" i="31"/>
  <c r="S11" i="31"/>
  <c r="R11" i="31"/>
  <c r="Q11" i="31"/>
  <c r="P11" i="31"/>
  <c r="O11" i="31"/>
  <c r="N11" i="31"/>
  <c r="M11" i="31"/>
  <c r="L11" i="31"/>
  <c r="K11" i="31"/>
  <c r="J11" i="31"/>
  <c r="F25" i="27"/>
  <c r="H21" i="26"/>
  <c r="L20" i="26"/>
  <c r="I20" i="26"/>
  <c r="H20" i="26"/>
  <c r="L19" i="26"/>
  <c r="I19" i="26"/>
  <c r="H19" i="26"/>
  <c r="M11" i="26"/>
  <c r="J11" i="26"/>
  <c r="H11" i="26"/>
  <c r="M10" i="26"/>
  <c r="J10" i="26"/>
  <c r="H10" i="26"/>
  <c r="J3" i="26"/>
  <c r="I3" i="26"/>
  <c r="H3" i="26"/>
  <c r="B2" i="26"/>
  <c r="F21" i="30"/>
  <c r="F20" i="30"/>
  <c r="F19" i="30"/>
  <c r="F18" i="30"/>
  <c r="F12" i="30"/>
  <c r="F11" i="30"/>
  <c r="F10" i="30"/>
  <c r="F9" i="30"/>
  <c r="F8" i="30"/>
  <c r="S4" i="30"/>
  <c r="R4" i="30"/>
  <c r="Q4" i="30"/>
  <c r="P4" i="30"/>
  <c r="O4" i="30"/>
  <c r="N4" i="30"/>
  <c r="M4" i="30"/>
  <c r="L4" i="30"/>
  <c r="K4" i="30"/>
  <c r="J4" i="30"/>
  <c r="B2" i="30"/>
  <c r="F19" i="29"/>
  <c r="F18" i="29"/>
  <c r="F14" i="29"/>
  <c r="F13" i="29"/>
  <c r="F12" i="29"/>
  <c r="F11" i="29"/>
  <c r="F10" i="29"/>
  <c r="F9" i="29"/>
  <c r="F8" i="29"/>
  <c r="S4" i="29"/>
  <c r="R4" i="29"/>
  <c r="Q4" i="29"/>
  <c r="P4" i="29"/>
  <c r="O4" i="29"/>
  <c r="N4" i="29"/>
  <c r="M4" i="29"/>
  <c r="L4" i="29"/>
  <c r="K4" i="29"/>
  <c r="J4" i="29"/>
  <c r="B2" i="29"/>
  <c r="F18" i="28"/>
  <c r="F12" i="28"/>
  <c r="F11" i="28"/>
  <c r="F10" i="28"/>
  <c r="F9" i="28"/>
  <c r="F8" i="28"/>
  <c r="S4" i="28"/>
  <c r="R4" i="28"/>
  <c r="Q4" i="28"/>
  <c r="P4" i="28"/>
  <c r="O4" i="28"/>
  <c r="N4" i="28"/>
  <c r="M4" i="28"/>
  <c r="L4" i="28"/>
  <c r="K4" i="28"/>
  <c r="J4" i="28"/>
  <c r="B2" i="28"/>
  <c r="DY39" i="31"/>
  <c r="DX39" i="31"/>
  <c r="DW39" i="31"/>
  <c r="DV39" i="31"/>
  <c r="DU39" i="31"/>
  <c r="DT39" i="31"/>
  <c r="DS39" i="31"/>
  <c r="DR39" i="31"/>
  <c r="DQ39" i="31"/>
  <c r="DP39" i="31"/>
  <c r="DO39" i="31"/>
  <c r="DN39" i="31"/>
  <c r="DM39" i="31"/>
  <c r="DL39" i="31"/>
  <c r="DK39" i="31"/>
  <c r="DJ39" i="31"/>
  <c r="DI39" i="31"/>
  <c r="DH39" i="31"/>
  <c r="DG39" i="31"/>
  <c r="DF39" i="31"/>
  <c r="DE39" i="31"/>
  <c r="DD39" i="31"/>
  <c r="DC39" i="31"/>
  <c r="DB39" i="31"/>
  <c r="DA39" i="31"/>
  <c r="CZ39" i="31"/>
  <c r="CY39" i="31"/>
  <c r="CX39" i="31"/>
  <c r="CW39" i="31"/>
  <c r="CV39" i="31"/>
  <c r="CU39" i="31"/>
  <c r="CT39" i="31"/>
  <c r="CS39" i="31"/>
  <c r="CR39" i="31"/>
  <c r="CQ39" i="31"/>
  <c r="CP39" i="31"/>
  <c r="CO39" i="31"/>
  <c r="CN39" i="31"/>
  <c r="CM39" i="31"/>
  <c r="CL39" i="31"/>
  <c r="CK39" i="31"/>
  <c r="CJ39" i="31"/>
  <c r="CI39" i="31"/>
  <c r="CH39" i="31"/>
  <c r="CG39" i="31"/>
  <c r="CF39" i="31"/>
  <c r="CE39" i="31"/>
  <c r="CD39" i="31"/>
  <c r="CC39" i="31"/>
  <c r="CB39" i="31"/>
  <c r="CA39" i="31"/>
  <c r="BZ39" i="31"/>
  <c r="BY39" i="31"/>
  <c r="BX39" i="31"/>
  <c r="BW39" i="31"/>
  <c r="BV39" i="31"/>
  <c r="BU39" i="31"/>
  <c r="BT39" i="31"/>
  <c r="BS39" i="31"/>
  <c r="BR39" i="31"/>
  <c r="BQ39" i="31"/>
  <c r="BP39" i="31"/>
  <c r="BO39" i="31"/>
  <c r="BN39" i="31"/>
  <c r="BM39" i="31"/>
  <c r="BL39" i="31"/>
  <c r="BK39" i="31"/>
  <c r="BJ39" i="31"/>
  <c r="BI39" i="31"/>
  <c r="BH39" i="31"/>
  <c r="BG39" i="31"/>
  <c r="BF39" i="31"/>
  <c r="BE39" i="31"/>
  <c r="BD39" i="31"/>
  <c r="BC39" i="31"/>
  <c r="BB39" i="31"/>
  <c r="BA39" i="31"/>
  <c r="AZ39" i="31"/>
  <c r="AY39" i="31"/>
  <c r="AX39" i="31"/>
  <c r="AW39" i="31"/>
  <c r="AV39" i="31"/>
  <c r="AU39" i="31"/>
  <c r="AT39" i="31"/>
  <c r="AS39" i="31"/>
  <c r="AR39" i="31"/>
  <c r="AQ39" i="31"/>
  <c r="AP39" i="31"/>
  <c r="AO39" i="31"/>
  <c r="AN39" i="31"/>
  <c r="AM39" i="31"/>
  <c r="AL39" i="31"/>
  <c r="AK39" i="31"/>
  <c r="AJ39" i="31"/>
  <c r="AI39" i="31"/>
  <c r="AH39" i="31"/>
  <c r="AG39" i="31"/>
  <c r="AF39" i="31"/>
  <c r="AE39" i="31"/>
  <c r="AD39" i="31"/>
  <c r="AC39" i="31"/>
  <c r="AB39" i="31"/>
  <c r="AA39" i="31"/>
  <c r="Z39" i="31"/>
  <c r="Y39" i="31"/>
  <c r="X39" i="31"/>
  <c r="W39" i="31"/>
  <c r="V39" i="31"/>
  <c r="U39" i="31"/>
  <c r="T39" i="31"/>
  <c r="S39" i="31"/>
  <c r="R39" i="31"/>
  <c r="Q39" i="31"/>
  <c r="P39" i="31"/>
  <c r="O39" i="31"/>
  <c r="N39" i="31"/>
  <c r="M39" i="31"/>
  <c r="L39" i="31"/>
  <c r="K39" i="31"/>
  <c r="DY38" i="31"/>
  <c r="DX38" i="31"/>
  <c r="DW38" i="31"/>
  <c r="DV38" i="31"/>
  <c r="DU38" i="31"/>
  <c r="DT38" i="31"/>
  <c r="DS38" i="31"/>
  <c r="DR38" i="31"/>
  <c r="DQ38" i="31"/>
  <c r="DP38" i="31"/>
  <c r="DO38" i="31"/>
  <c r="DN38" i="31"/>
  <c r="DM38" i="31"/>
  <c r="DL38" i="31"/>
  <c r="DK38" i="31"/>
  <c r="DJ38" i="31"/>
  <c r="DI38" i="31"/>
  <c r="DH38" i="31"/>
  <c r="DG38" i="31"/>
  <c r="DF38" i="31"/>
  <c r="DE38" i="31"/>
  <c r="DD38" i="31"/>
  <c r="DC38" i="31"/>
  <c r="DB38" i="31"/>
  <c r="DA38" i="31"/>
  <c r="CZ38" i="31"/>
  <c r="CY38" i="31"/>
  <c r="CX38" i="31"/>
  <c r="CW38" i="31"/>
  <c r="CV38" i="31"/>
  <c r="CU38" i="31"/>
  <c r="CT38" i="31"/>
  <c r="CS38" i="31"/>
  <c r="CR38" i="31"/>
  <c r="CQ38" i="31"/>
  <c r="CP38" i="31"/>
  <c r="CO38" i="31"/>
  <c r="CN38" i="31"/>
  <c r="CM38" i="31"/>
  <c r="CL38" i="31"/>
  <c r="CK38" i="31"/>
  <c r="CJ38" i="31"/>
  <c r="CI38" i="31"/>
  <c r="CH38" i="31"/>
  <c r="CG38" i="31"/>
  <c r="CF38" i="31"/>
  <c r="CE38" i="31"/>
  <c r="CD38" i="31"/>
  <c r="CC38" i="31"/>
  <c r="CB38" i="31"/>
  <c r="CA38" i="31"/>
  <c r="BZ38" i="31"/>
  <c r="BY38" i="31"/>
  <c r="BX38" i="31"/>
  <c r="BW38" i="31"/>
  <c r="BV38" i="31"/>
  <c r="BU38" i="31"/>
  <c r="BT38" i="31"/>
  <c r="BS38" i="31"/>
  <c r="BR38" i="31"/>
  <c r="BQ38" i="31"/>
  <c r="BP38" i="31"/>
  <c r="BO38" i="31"/>
  <c r="BN38" i="31"/>
  <c r="BM38" i="31"/>
  <c r="BL38" i="31"/>
  <c r="BK38" i="31"/>
  <c r="BJ38" i="31"/>
  <c r="BI38" i="31"/>
  <c r="BH38" i="31"/>
  <c r="BG38" i="31"/>
  <c r="BF38" i="31"/>
  <c r="BE38" i="31"/>
  <c r="BD38" i="31"/>
  <c r="BC38" i="31"/>
  <c r="BB38" i="31"/>
  <c r="BA38" i="31"/>
  <c r="AZ38" i="31"/>
  <c r="AY38" i="31"/>
  <c r="AX38" i="31"/>
  <c r="AW38" i="31"/>
  <c r="AV38" i="31"/>
  <c r="AU38" i="31"/>
  <c r="AT38" i="31"/>
  <c r="AS38" i="31"/>
  <c r="AR38" i="31"/>
  <c r="AQ38" i="31"/>
  <c r="AP38" i="31"/>
  <c r="AO38" i="31"/>
  <c r="AN38" i="31"/>
  <c r="AM38" i="31"/>
  <c r="AL38" i="31"/>
  <c r="AK38" i="31"/>
  <c r="AJ38" i="31"/>
  <c r="AI38" i="31"/>
  <c r="AH38" i="31"/>
  <c r="AG38" i="31"/>
  <c r="AF38" i="31"/>
  <c r="AE38" i="31"/>
  <c r="AD38" i="31"/>
  <c r="AC38" i="31"/>
  <c r="AB38" i="31"/>
  <c r="AA38" i="31"/>
  <c r="Z38" i="31"/>
  <c r="Y38" i="31"/>
  <c r="X38" i="31"/>
  <c r="W38" i="31"/>
  <c r="V38" i="31"/>
  <c r="U38" i="31"/>
  <c r="T38" i="31"/>
  <c r="S38" i="31"/>
  <c r="R38" i="31"/>
  <c r="Q38" i="31"/>
  <c r="P38" i="31"/>
  <c r="O38" i="31"/>
  <c r="N38" i="31"/>
  <c r="M38" i="31"/>
  <c r="L38" i="31"/>
  <c r="K38" i="31"/>
  <c r="DY37" i="31"/>
  <c r="DX37" i="31"/>
  <c r="DW37" i="31"/>
  <c r="DV37" i="31"/>
  <c r="DU37" i="31"/>
  <c r="DT37" i="31"/>
  <c r="DS37" i="31"/>
  <c r="DR37" i="31"/>
  <c r="DQ37" i="31"/>
  <c r="DP37" i="31"/>
  <c r="DO37" i="31"/>
  <c r="DN37" i="31"/>
  <c r="DM37" i="31"/>
  <c r="DL37" i="31"/>
  <c r="DK37" i="31"/>
  <c r="DJ37" i="31"/>
  <c r="DI37" i="31"/>
  <c r="DH37" i="31"/>
  <c r="DG37" i="31"/>
  <c r="DF37" i="31"/>
  <c r="DE37" i="31"/>
  <c r="DD37" i="31"/>
  <c r="DC37" i="31"/>
  <c r="DB37" i="31"/>
  <c r="DA37" i="31"/>
  <c r="CZ37" i="31"/>
  <c r="CY37" i="31"/>
  <c r="CX37" i="31"/>
  <c r="CW37" i="31"/>
  <c r="CV37" i="31"/>
  <c r="CU37" i="31"/>
  <c r="CT37" i="31"/>
  <c r="CS37" i="31"/>
  <c r="CR37" i="31"/>
  <c r="CQ37" i="31"/>
  <c r="CP37" i="31"/>
  <c r="CO37" i="31"/>
  <c r="CN37" i="31"/>
  <c r="CM37" i="31"/>
  <c r="CL37" i="31"/>
  <c r="CK37" i="31"/>
  <c r="CJ37" i="31"/>
  <c r="CI37" i="31"/>
  <c r="CH37" i="31"/>
  <c r="CG37" i="31"/>
  <c r="CF37" i="31"/>
  <c r="CE37" i="31"/>
  <c r="CD37" i="31"/>
  <c r="CC37" i="31"/>
  <c r="CB37" i="31"/>
  <c r="CA37" i="31"/>
  <c r="BZ37" i="31"/>
  <c r="BY37" i="31"/>
  <c r="BX37" i="31"/>
  <c r="BW37" i="31"/>
  <c r="BV37" i="31"/>
  <c r="BU37" i="31"/>
  <c r="BT37" i="31"/>
  <c r="BS37" i="31"/>
  <c r="BR37" i="31"/>
  <c r="BQ37" i="31"/>
  <c r="BP37" i="31"/>
  <c r="BO37" i="31"/>
  <c r="BN37" i="31"/>
  <c r="BM37" i="31"/>
  <c r="BL37" i="31"/>
  <c r="BK37" i="31"/>
  <c r="BJ37" i="31"/>
  <c r="BI37" i="31"/>
  <c r="BH37" i="31"/>
  <c r="BG37" i="31"/>
  <c r="BF37" i="31"/>
  <c r="BE37" i="31"/>
  <c r="BD37" i="31"/>
  <c r="BC37" i="31"/>
  <c r="BB37" i="31"/>
  <c r="BA37" i="31"/>
  <c r="AZ37" i="31"/>
  <c r="AY37" i="31"/>
  <c r="AX37" i="31"/>
  <c r="AW37" i="31"/>
  <c r="AV37" i="31"/>
  <c r="AU37" i="31"/>
  <c r="AT37" i="31"/>
  <c r="AS37" i="31"/>
  <c r="AR37" i="31"/>
  <c r="AQ37" i="31"/>
  <c r="AP37" i="31"/>
  <c r="AO37" i="31"/>
  <c r="AN37" i="31"/>
  <c r="AM37" i="31"/>
  <c r="AL37" i="31"/>
  <c r="AK37" i="31"/>
  <c r="AJ37" i="31"/>
  <c r="AI37" i="31"/>
  <c r="AH37" i="31"/>
  <c r="AG37" i="31"/>
  <c r="AF37" i="31"/>
  <c r="AE37" i="31"/>
  <c r="AD37" i="31"/>
  <c r="AC37" i="31"/>
  <c r="AB37" i="31"/>
  <c r="AA37" i="31"/>
  <c r="Z37" i="31"/>
  <c r="Y37" i="31"/>
  <c r="X37" i="31"/>
  <c r="W37" i="31"/>
  <c r="V37" i="31"/>
  <c r="U37" i="31"/>
  <c r="T37" i="31"/>
  <c r="S37" i="31"/>
  <c r="R37" i="31"/>
  <c r="Q37" i="31"/>
  <c r="P37" i="31"/>
  <c r="O37" i="31"/>
  <c r="N37" i="31"/>
  <c r="M37" i="31"/>
  <c r="L37" i="31"/>
  <c r="K37" i="31"/>
  <c r="DY27" i="31"/>
  <c r="DX27" i="31"/>
  <c r="DW27" i="31"/>
  <c r="DV27" i="31"/>
  <c r="DU27" i="31"/>
  <c r="DT27" i="31"/>
  <c r="DS27" i="31"/>
  <c r="DR27" i="31"/>
  <c r="DQ27" i="31"/>
  <c r="DP27" i="31"/>
  <c r="DO27" i="31"/>
  <c r="DN27" i="31"/>
  <c r="DM27" i="31"/>
  <c r="DL27" i="31"/>
  <c r="DK27" i="31"/>
  <c r="DJ27" i="31"/>
  <c r="DI27" i="31"/>
  <c r="DH27" i="31"/>
  <c r="DG27" i="31"/>
  <c r="DF27" i="31"/>
  <c r="DE27" i="31"/>
  <c r="DD27" i="31"/>
  <c r="DC27" i="31"/>
  <c r="DB27" i="31"/>
  <c r="DA27" i="31"/>
  <c r="CZ27" i="31"/>
  <c r="CY27" i="31"/>
  <c r="CX27" i="31"/>
  <c r="CW27" i="31"/>
  <c r="CV27" i="31"/>
  <c r="CU27" i="31"/>
  <c r="CT27" i="31"/>
  <c r="CS27" i="31"/>
  <c r="CR27" i="31"/>
  <c r="CQ27" i="31"/>
  <c r="CP27" i="31"/>
  <c r="CO27" i="31"/>
  <c r="CN27" i="31"/>
  <c r="CM27" i="31"/>
  <c r="CL27" i="31"/>
  <c r="CK27" i="31"/>
  <c r="CJ27" i="31"/>
  <c r="CI27" i="31"/>
  <c r="CH27" i="31"/>
  <c r="CG27" i="31"/>
  <c r="CF27" i="31"/>
  <c r="CE27" i="31"/>
  <c r="CD27" i="31"/>
  <c r="CC27" i="31"/>
  <c r="CB27" i="31"/>
  <c r="CA27" i="31"/>
  <c r="BZ27" i="31"/>
  <c r="BY27" i="31"/>
  <c r="BX27" i="31"/>
  <c r="BW27" i="31"/>
  <c r="BV27" i="31"/>
  <c r="BU27" i="31"/>
  <c r="BT27" i="31"/>
  <c r="BS27" i="31"/>
  <c r="BR27" i="31"/>
  <c r="BQ27" i="31"/>
  <c r="BP27" i="31"/>
  <c r="BO27" i="31"/>
  <c r="BN27" i="31"/>
  <c r="BM27" i="31"/>
  <c r="BL27" i="31"/>
  <c r="BK27" i="31"/>
  <c r="BJ27" i="31"/>
  <c r="BI27" i="31"/>
  <c r="BH27" i="31"/>
  <c r="BG27" i="31"/>
  <c r="BF27" i="31"/>
  <c r="BE27" i="31"/>
  <c r="BD27" i="31"/>
  <c r="BC27" i="31"/>
  <c r="BB27" i="31"/>
  <c r="BA27" i="31"/>
  <c r="AZ27" i="31"/>
  <c r="AY27" i="31"/>
  <c r="AX27" i="31"/>
  <c r="AW27" i="31"/>
  <c r="AV27" i="31"/>
  <c r="AU27" i="31"/>
  <c r="AT27" i="31"/>
  <c r="AS27" i="31"/>
  <c r="AR27" i="31"/>
  <c r="AQ27" i="31"/>
  <c r="AP27" i="31"/>
  <c r="AO27" i="31"/>
  <c r="AN27" i="31"/>
  <c r="AM27" i="31"/>
  <c r="AL27" i="31"/>
  <c r="AK27" i="31"/>
  <c r="AJ27" i="31"/>
  <c r="AI27" i="31"/>
  <c r="AH27" i="31"/>
  <c r="AG27" i="31"/>
  <c r="AF27" i="31"/>
  <c r="AE27" i="31"/>
  <c r="AD27" i="31"/>
  <c r="AC27" i="31"/>
  <c r="AB27" i="31"/>
  <c r="AA27" i="31"/>
  <c r="Z27" i="31"/>
  <c r="Y27" i="31"/>
  <c r="X27" i="31"/>
  <c r="W27" i="31"/>
  <c r="V27" i="31"/>
  <c r="U27" i="31"/>
  <c r="T27" i="31"/>
  <c r="S27" i="31"/>
  <c r="R27" i="31"/>
  <c r="Q27" i="31"/>
  <c r="P27" i="31"/>
  <c r="O27" i="31"/>
  <c r="N27" i="31"/>
  <c r="M27" i="31"/>
  <c r="L27" i="31"/>
  <c r="K27" i="31"/>
  <c r="DY26" i="31"/>
  <c r="DX26" i="31"/>
  <c r="DW26" i="31"/>
  <c r="DV26" i="31"/>
  <c r="DU26" i="31"/>
  <c r="DT26" i="31"/>
  <c r="DS26" i="31"/>
  <c r="DR26" i="31"/>
  <c r="DQ26" i="31"/>
  <c r="DP26" i="31"/>
  <c r="DO26" i="31"/>
  <c r="DN26" i="31"/>
  <c r="DM26" i="31"/>
  <c r="DL26" i="31"/>
  <c r="DK26" i="31"/>
  <c r="DJ26" i="31"/>
  <c r="DI26" i="31"/>
  <c r="DH26" i="31"/>
  <c r="DG26" i="31"/>
  <c r="DF26" i="31"/>
  <c r="DE26" i="31"/>
  <c r="DD26" i="31"/>
  <c r="DC26" i="31"/>
  <c r="DB26" i="31"/>
  <c r="DA26" i="31"/>
  <c r="CZ26" i="31"/>
  <c r="CY26" i="31"/>
  <c r="CX26" i="31"/>
  <c r="CW26" i="31"/>
  <c r="CV26" i="31"/>
  <c r="CU26" i="31"/>
  <c r="CT26" i="31"/>
  <c r="CS26" i="31"/>
  <c r="CR26" i="31"/>
  <c r="CQ26" i="31"/>
  <c r="CP26" i="31"/>
  <c r="CO26" i="31"/>
  <c r="CN26" i="31"/>
  <c r="CM26" i="31"/>
  <c r="CL26" i="31"/>
  <c r="CK26" i="31"/>
  <c r="CJ26" i="31"/>
  <c r="CI26" i="31"/>
  <c r="CH26" i="31"/>
  <c r="CG26" i="31"/>
  <c r="CF26" i="31"/>
  <c r="CE26" i="31"/>
  <c r="CD26" i="31"/>
  <c r="CC26" i="31"/>
  <c r="CB26" i="31"/>
  <c r="CA26" i="31"/>
  <c r="BZ26" i="31"/>
  <c r="BY26" i="31"/>
  <c r="BX26" i="31"/>
  <c r="BW26" i="31"/>
  <c r="BV26" i="31"/>
  <c r="BU26" i="31"/>
  <c r="BT26" i="31"/>
  <c r="BS26" i="31"/>
  <c r="BR26" i="31"/>
  <c r="BQ26" i="31"/>
  <c r="BP26" i="31"/>
  <c r="BO26" i="31"/>
  <c r="BN26" i="31"/>
  <c r="BM26" i="31"/>
  <c r="BL26" i="31"/>
  <c r="BK26" i="31"/>
  <c r="BJ26" i="31"/>
  <c r="BI26" i="31"/>
  <c r="BH26" i="31"/>
  <c r="BG26" i="31"/>
  <c r="BF26" i="31"/>
  <c r="BE26" i="31"/>
  <c r="BD26" i="31"/>
  <c r="BC26" i="31"/>
  <c r="BB26" i="31"/>
  <c r="BA26" i="31"/>
  <c r="AZ26" i="31"/>
  <c r="AY26" i="31"/>
  <c r="AX26" i="31"/>
  <c r="AW26" i="31"/>
  <c r="AV26" i="31"/>
  <c r="AU26" i="31"/>
  <c r="AT26" i="31"/>
  <c r="AS26" i="31"/>
  <c r="AR26" i="31"/>
  <c r="AQ26" i="31"/>
  <c r="AP26" i="31"/>
  <c r="AO26" i="31"/>
  <c r="AN26" i="31"/>
  <c r="AM26" i="31"/>
  <c r="AL26" i="31"/>
  <c r="AK26" i="31"/>
  <c r="AJ26" i="31"/>
  <c r="AI26" i="31"/>
  <c r="AH26" i="31"/>
  <c r="AG26" i="31"/>
  <c r="AF26" i="31"/>
  <c r="AE26" i="31"/>
  <c r="AD26" i="31"/>
  <c r="AC26" i="31"/>
  <c r="AB26" i="31"/>
  <c r="AA26" i="31"/>
  <c r="Z26" i="31"/>
  <c r="Y26" i="31"/>
  <c r="X26" i="31"/>
  <c r="W26" i="31"/>
  <c r="V26" i="31"/>
  <c r="U26" i="31"/>
  <c r="T26" i="31"/>
  <c r="S26" i="31"/>
  <c r="R26" i="31"/>
  <c r="Q26" i="31"/>
  <c r="P26" i="31"/>
  <c r="O26" i="31"/>
  <c r="N26" i="31"/>
  <c r="M26" i="31"/>
  <c r="L26" i="31"/>
  <c r="K26" i="31"/>
  <c r="DY25" i="31"/>
  <c r="DX25" i="31"/>
  <c r="DW25" i="31"/>
  <c r="DV25" i="31"/>
  <c r="DU25" i="31"/>
  <c r="DT25" i="31"/>
  <c r="DS25" i="31"/>
  <c r="DR25" i="31"/>
  <c r="DQ25" i="31"/>
  <c r="DP25" i="31"/>
  <c r="DO25" i="31"/>
  <c r="DN25" i="31"/>
  <c r="DM25" i="31"/>
  <c r="DL25" i="31"/>
  <c r="DK25" i="31"/>
  <c r="DJ25" i="31"/>
  <c r="DI25" i="31"/>
  <c r="DH25" i="31"/>
  <c r="DG25" i="31"/>
  <c r="DF25" i="31"/>
  <c r="DE25" i="31"/>
  <c r="DD25" i="31"/>
  <c r="DC25" i="31"/>
  <c r="DB25" i="31"/>
  <c r="DA25" i="31"/>
  <c r="CZ25" i="31"/>
  <c r="CY25" i="31"/>
  <c r="CX25" i="31"/>
  <c r="CW25" i="31"/>
  <c r="CV25" i="31"/>
  <c r="CU25" i="31"/>
  <c r="CT25" i="31"/>
  <c r="CS25" i="31"/>
  <c r="CR25" i="31"/>
  <c r="CQ25" i="31"/>
  <c r="CP25" i="31"/>
  <c r="CO25" i="31"/>
  <c r="CN25" i="31"/>
  <c r="CM25" i="31"/>
  <c r="CL25" i="31"/>
  <c r="CK25" i="31"/>
  <c r="CJ25" i="31"/>
  <c r="CI25" i="31"/>
  <c r="CH25" i="31"/>
  <c r="CG25" i="31"/>
  <c r="CF25" i="31"/>
  <c r="CE25" i="31"/>
  <c r="CD25" i="31"/>
  <c r="CC25" i="31"/>
  <c r="CB25" i="31"/>
  <c r="CA25" i="31"/>
  <c r="BZ25" i="31"/>
  <c r="BY25" i="31"/>
  <c r="BX25" i="31"/>
  <c r="BW25" i="31"/>
  <c r="BV25" i="31"/>
  <c r="BU25" i="31"/>
  <c r="BT25" i="31"/>
  <c r="BS25" i="31"/>
  <c r="BR25" i="31"/>
  <c r="BQ25" i="31"/>
  <c r="BP25" i="31"/>
  <c r="BO25" i="31"/>
  <c r="BN25" i="31"/>
  <c r="BM25" i="31"/>
  <c r="BL25" i="31"/>
  <c r="BK25" i="31"/>
  <c r="BJ25" i="31"/>
  <c r="BI25" i="31"/>
  <c r="BH25" i="31"/>
  <c r="BG25" i="31"/>
  <c r="BF25" i="31"/>
  <c r="BE25" i="31"/>
  <c r="BD25" i="31"/>
  <c r="BC25" i="31"/>
  <c r="BB25" i="31"/>
  <c r="BA25" i="31"/>
  <c r="AZ25" i="31"/>
  <c r="AY25" i="31"/>
  <c r="AX25" i="31"/>
  <c r="AW25" i="31"/>
  <c r="AV25" i="31"/>
  <c r="AU25" i="31"/>
  <c r="AT25" i="31"/>
  <c r="AS25" i="31"/>
  <c r="AR25" i="31"/>
  <c r="AQ25" i="31"/>
  <c r="AP25" i="31"/>
  <c r="AO25" i="31"/>
  <c r="AN25" i="31"/>
  <c r="AM25" i="31"/>
  <c r="AL25" i="31"/>
  <c r="AK25" i="31"/>
  <c r="AJ25" i="31"/>
  <c r="AI25" i="31"/>
  <c r="AH25" i="31"/>
  <c r="AG25" i="31"/>
  <c r="AF25" i="31"/>
  <c r="AE25" i="31"/>
  <c r="AD25" i="31"/>
  <c r="AC25" i="31"/>
  <c r="AB25" i="31"/>
  <c r="AA25" i="31"/>
  <c r="Z25" i="31"/>
  <c r="Y25" i="31"/>
  <c r="X25" i="31"/>
  <c r="W25" i="31"/>
  <c r="V25" i="31"/>
  <c r="U25" i="31"/>
  <c r="T25" i="31"/>
  <c r="S25" i="31"/>
  <c r="R25" i="31"/>
  <c r="Q25" i="31"/>
  <c r="P25" i="31"/>
  <c r="O25" i="31"/>
  <c r="N25" i="31"/>
  <c r="M25" i="31"/>
  <c r="L25" i="31"/>
  <c r="K25" i="31"/>
  <c r="DY14" i="31"/>
  <c r="DX14" i="31"/>
  <c r="DW14" i="31"/>
  <c r="DV14" i="31"/>
  <c r="DU14" i="31"/>
  <c r="DT14" i="31"/>
  <c r="DS14" i="31"/>
  <c r="DR14" i="31"/>
  <c r="DQ14" i="31"/>
  <c r="DP14" i="31"/>
  <c r="DO14" i="31"/>
  <c r="DN14" i="31"/>
  <c r="DM14" i="31"/>
  <c r="DL14" i="31"/>
  <c r="DK14" i="31"/>
  <c r="DJ14" i="31"/>
  <c r="DI14" i="31"/>
  <c r="DH14" i="31"/>
  <c r="DG14" i="31"/>
  <c r="DF14" i="31"/>
  <c r="DE14" i="31"/>
  <c r="DD14" i="31"/>
  <c r="DC14" i="31"/>
  <c r="DB14" i="31"/>
  <c r="DA14" i="31"/>
  <c r="CZ14" i="31"/>
  <c r="CY14" i="31"/>
  <c r="CX14" i="31"/>
  <c r="CW14" i="31"/>
  <c r="CV14" i="31"/>
  <c r="CU14" i="31"/>
  <c r="CT14" i="31"/>
  <c r="CS14" i="31"/>
  <c r="CR14" i="31"/>
  <c r="CQ14" i="31"/>
  <c r="CP14" i="31"/>
  <c r="CO14" i="31"/>
  <c r="CN14" i="31"/>
  <c r="CM14" i="31"/>
  <c r="CL14" i="31"/>
  <c r="CK14" i="31"/>
  <c r="CJ14" i="31"/>
  <c r="CI14" i="31"/>
  <c r="CH14" i="31"/>
  <c r="CG14" i="31"/>
  <c r="CF14" i="31"/>
  <c r="CE14" i="31"/>
  <c r="CD14" i="31"/>
  <c r="CC14" i="31"/>
  <c r="CB14" i="31"/>
  <c r="CA14" i="31"/>
  <c r="BZ14" i="31"/>
  <c r="BY14" i="31"/>
  <c r="BX14" i="31"/>
  <c r="BW14" i="31"/>
  <c r="BV14" i="31"/>
  <c r="BU14" i="31"/>
  <c r="BT14" i="31"/>
  <c r="BS14" i="31"/>
  <c r="BR14" i="31"/>
  <c r="BQ14" i="31"/>
  <c r="BP14" i="31"/>
  <c r="BO14" i="31"/>
  <c r="BN14" i="31"/>
  <c r="BM14" i="31"/>
  <c r="BL14" i="31"/>
  <c r="BK14" i="31"/>
  <c r="BJ14" i="31"/>
  <c r="BI14" i="31"/>
  <c r="BH14" i="31"/>
  <c r="BG14" i="31"/>
  <c r="BF14" i="31"/>
  <c r="BE14" i="31"/>
  <c r="BD14" i="31"/>
  <c r="BC14" i="31"/>
  <c r="BB14" i="31"/>
  <c r="BA14" i="31"/>
  <c r="AZ14" i="31"/>
  <c r="AY14" i="31"/>
  <c r="AX14" i="31"/>
  <c r="AW14" i="31"/>
  <c r="AV14" i="31"/>
  <c r="AU14" i="31"/>
  <c r="AT14" i="31"/>
  <c r="AS14" i="31"/>
  <c r="AR14" i="31"/>
  <c r="AQ14" i="31"/>
  <c r="AP14" i="31"/>
  <c r="AO14" i="31"/>
  <c r="AN14" i="31"/>
  <c r="AM14" i="31"/>
  <c r="AL14" i="31"/>
  <c r="AK14" i="31"/>
  <c r="AJ14" i="31"/>
  <c r="AI14" i="31"/>
  <c r="AH14" i="31"/>
  <c r="AG14" i="31"/>
  <c r="AF14" i="31"/>
  <c r="AE14" i="31"/>
  <c r="AD14" i="31"/>
  <c r="AC14" i="31"/>
  <c r="AB14" i="31"/>
  <c r="AA14" i="31"/>
  <c r="Z14" i="31"/>
  <c r="Y14" i="31"/>
  <c r="X14" i="31"/>
  <c r="W14" i="31"/>
  <c r="V14" i="31"/>
  <c r="U14" i="31"/>
  <c r="T14" i="31"/>
  <c r="S14" i="31"/>
  <c r="R14" i="31"/>
  <c r="Q14" i="31"/>
  <c r="P14" i="31"/>
  <c r="O14" i="31"/>
  <c r="N14" i="31"/>
  <c r="M14" i="31"/>
  <c r="L14" i="31"/>
  <c r="K14" i="31"/>
  <c r="DY13" i="31"/>
  <c r="DX13" i="31"/>
  <c r="DW13" i="31"/>
  <c r="DV13" i="31"/>
  <c r="DU13" i="31"/>
  <c r="DT13" i="31"/>
  <c r="DS13" i="31"/>
  <c r="DR13" i="31"/>
  <c r="DQ13" i="31"/>
  <c r="DP13" i="31"/>
  <c r="DO13" i="31"/>
  <c r="DN13" i="31"/>
  <c r="DM13" i="31"/>
  <c r="DL13" i="31"/>
  <c r="DK13" i="31"/>
  <c r="DJ13" i="31"/>
  <c r="DI13" i="31"/>
  <c r="DH13" i="31"/>
  <c r="DG13" i="31"/>
  <c r="DF13" i="31"/>
  <c r="DE13" i="31"/>
  <c r="DD13" i="31"/>
  <c r="DC13" i="31"/>
  <c r="DB13" i="31"/>
  <c r="DA13" i="31"/>
  <c r="CZ13" i="31"/>
  <c r="CY13" i="31"/>
  <c r="CX13" i="31"/>
  <c r="CW13" i="31"/>
  <c r="CV13" i="31"/>
  <c r="CU13" i="31"/>
  <c r="CT13" i="31"/>
  <c r="CS13" i="31"/>
  <c r="CR13" i="31"/>
  <c r="CQ13" i="31"/>
  <c r="CP13" i="31"/>
  <c r="CO13" i="31"/>
  <c r="CN13" i="31"/>
  <c r="CM13" i="31"/>
  <c r="CL13" i="31"/>
  <c r="CK13" i="31"/>
  <c r="CJ13" i="31"/>
  <c r="CI13" i="31"/>
  <c r="CH13" i="31"/>
  <c r="CG13" i="31"/>
  <c r="CF13" i="31"/>
  <c r="CE13" i="31"/>
  <c r="CD13" i="31"/>
  <c r="CC13" i="31"/>
  <c r="CB13" i="31"/>
  <c r="CA13" i="31"/>
  <c r="BZ13" i="31"/>
  <c r="BY13" i="31"/>
  <c r="BX13" i="31"/>
  <c r="BW13" i="31"/>
  <c r="BV13" i="31"/>
  <c r="BU13" i="31"/>
  <c r="BT13" i="31"/>
  <c r="BS13" i="31"/>
  <c r="BR13" i="31"/>
  <c r="BQ13" i="31"/>
  <c r="BP13" i="31"/>
  <c r="BO13" i="31"/>
  <c r="BN13" i="31"/>
  <c r="BM13" i="31"/>
  <c r="BL13" i="31"/>
  <c r="BK13" i="31"/>
  <c r="BJ13" i="31"/>
  <c r="BI13" i="31"/>
  <c r="BH13" i="31"/>
  <c r="BG13" i="31"/>
  <c r="BF13" i="31"/>
  <c r="BE13" i="31"/>
  <c r="BD13" i="31"/>
  <c r="BC13" i="31"/>
  <c r="BB13" i="31"/>
  <c r="BA13" i="31"/>
  <c r="AZ13" i="31"/>
  <c r="AY13" i="31"/>
  <c r="AX13" i="31"/>
  <c r="AW13" i="31"/>
  <c r="AV13" i="31"/>
  <c r="AU13" i="31"/>
  <c r="AT13" i="31"/>
  <c r="AS13" i="31"/>
  <c r="AR13" i="31"/>
  <c r="AQ13" i="31"/>
  <c r="AP13" i="31"/>
  <c r="AO13" i="31"/>
  <c r="AN13" i="31"/>
  <c r="AM13" i="31"/>
  <c r="AL13" i="31"/>
  <c r="AK13" i="31"/>
  <c r="AJ13" i="31"/>
  <c r="AI13" i="31"/>
  <c r="AH13" i="31"/>
  <c r="AG13" i="31"/>
  <c r="AF13" i="31"/>
  <c r="AE13" i="31"/>
  <c r="AD13" i="31"/>
  <c r="AC13" i="31"/>
  <c r="AB13" i="31"/>
  <c r="AA13" i="31"/>
  <c r="Z13" i="31"/>
  <c r="Y13" i="31"/>
  <c r="X13" i="31"/>
  <c r="W13" i="31"/>
  <c r="V13" i="31"/>
  <c r="U13" i="31"/>
  <c r="T13" i="31"/>
  <c r="S13" i="31"/>
  <c r="R13" i="31"/>
  <c r="Q13" i="31"/>
  <c r="P13" i="31"/>
  <c r="O13" i="31"/>
  <c r="N13" i="31"/>
  <c r="M13" i="31"/>
  <c r="L13" i="31"/>
  <c r="K13" i="31"/>
  <c r="DY12" i="31"/>
  <c r="DX12" i="31"/>
  <c r="DW12" i="31"/>
  <c r="DV12" i="31"/>
  <c r="DU12" i="31"/>
  <c r="DT12" i="31"/>
  <c r="DS12" i="31"/>
  <c r="DR12" i="31"/>
  <c r="DQ12" i="31"/>
  <c r="DP12" i="31"/>
  <c r="DO12" i="31"/>
  <c r="DN12" i="31"/>
  <c r="DM12" i="31"/>
  <c r="DL12" i="31"/>
  <c r="DK12" i="31"/>
  <c r="DJ12" i="31"/>
  <c r="DI12" i="31"/>
  <c r="DH12" i="31"/>
  <c r="DG12" i="31"/>
  <c r="DF12" i="31"/>
  <c r="DE12" i="31"/>
  <c r="DD12" i="31"/>
  <c r="DC12" i="31"/>
  <c r="DB12" i="31"/>
  <c r="DA12" i="31"/>
  <c r="CZ12" i="31"/>
  <c r="CY12" i="31"/>
  <c r="CX12" i="31"/>
  <c r="CW12" i="31"/>
  <c r="CV12" i="31"/>
  <c r="CU12" i="31"/>
  <c r="CT12" i="31"/>
  <c r="CS12" i="31"/>
  <c r="CR12" i="31"/>
  <c r="CQ12" i="31"/>
  <c r="CP12" i="31"/>
  <c r="CO12" i="31"/>
  <c r="CN12" i="31"/>
  <c r="CM12" i="31"/>
  <c r="CL12" i="31"/>
  <c r="CK12" i="31"/>
  <c r="CJ12" i="31"/>
  <c r="CI12" i="31"/>
  <c r="CH12" i="31"/>
  <c r="CG12" i="31"/>
  <c r="CF12" i="31"/>
  <c r="CE12" i="31"/>
  <c r="CD12" i="31"/>
  <c r="CC12" i="31"/>
  <c r="CB12" i="31"/>
  <c r="CA12" i="31"/>
  <c r="BZ12" i="31"/>
  <c r="BY12" i="31"/>
  <c r="BX12" i="31"/>
  <c r="BW12" i="31"/>
  <c r="BV12" i="31"/>
  <c r="BU12" i="31"/>
  <c r="BT12" i="31"/>
  <c r="BS12" i="31"/>
  <c r="BR12" i="31"/>
  <c r="BQ12" i="31"/>
  <c r="BP12" i="31"/>
  <c r="BO12" i="31"/>
  <c r="BN12" i="31"/>
  <c r="BM12" i="31"/>
  <c r="BL12" i="31"/>
  <c r="BK12" i="31"/>
  <c r="BJ12" i="31"/>
  <c r="BI12" i="31"/>
  <c r="BH12" i="31"/>
  <c r="BG12" i="31"/>
  <c r="BF12" i="31"/>
  <c r="BE12" i="31"/>
  <c r="BD12" i="31"/>
  <c r="BC12" i="31"/>
  <c r="BB12" i="31"/>
  <c r="BA12" i="31"/>
  <c r="AZ12" i="31"/>
  <c r="AY12" i="31"/>
  <c r="AX12" i="31"/>
  <c r="AW12" i="31"/>
  <c r="AV12" i="31"/>
  <c r="AU12" i="31"/>
  <c r="AT12" i="31"/>
  <c r="AS12" i="31"/>
  <c r="AR12" i="31"/>
  <c r="AQ12" i="31"/>
  <c r="AP12" i="31"/>
  <c r="AO12" i="31"/>
  <c r="AN12" i="31"/>
  <c r="AM12" i="31"/>
  <c r="AL12" i="31"/>
  <c r="AK12" i="31"/>
  <c r="AJ12" i="31"/>
  <c r="AI12" i="31"/>
  <c r="AH12" i="31"/>
  <c r="AG12" i="31"/>
  <c r="AF12" i="31"/>
  <c r="AE12" i="31"/>
  <c r="AD12" i="31"/>
  <c r="AC12" i="31"/>
  <c r="AB12" i="31"/>
  <c r="AA12" i="31"/>
  <c r="Z12" i="31"/>
  <c r="Y12" i="31"/>
  <c r="X12" i="31"/>
  <c r="W12" i="31"/>
  <c r="V12" i="31"/>
  <c r="U12" i="31"/>
  <c r="T12" i="31"/>
  <c r="S12" i="31"/>
  <c r="R12" i="31"/>
  <c r="Q12" i="31"/>
  <c r="P12" i="31"/>
  <c r="O12" i="31"/>
  <c r="N12" i="31"/>
  <c r="M12" i="31"/>
  <c r="L12" i="31"/>
  <c r="K12" i="31"/>
  <c r="J39" i="31"/>
  <c r="H39" i="31" s="1"/>
  <c r="J38" i="31"/>
  <c r="H38" i="31" s="1"/>
  <c r="J37" i="31"/>
  <c r="H37" i="31" s="1"/>
  <c r="J27" i="31"/>
  <c r="H27" i="31" s="1"/>
  <c r="J26" i="31"/>
  <c r="H26" i="31" s="1"/>
  <c r="J25" i="31"/>
  <c r="H25" i="31" s="1"/>
  <c r="J14" i="31"/>
  <c r="H14" i="31" s="1"/>
  <c r="J13" i="31"/>
  <c r="H13" i="31" s="1"/>
  <c r="J12" i="31"/>
  <c r="H12" i="31" s="1"/>
  <c r="K3" i="31"/>
  <c r="J3" i="31"/>
  <c r="B2" i="31"/>
  <c r="F24" i="27"/>
  <c r="F12" i="27"/>
  <c r="B2" i="27"/>
  <c r="N18" i="11"/>
  <c r="M18" i="11"/>
  <c r="L18" i="11"/>
  <c r="K18" i="11"/>
  <c r="J18" i="11"/>
  <c r="H18" i="11"/>
  <c r="N17" i="11"/>
  <c r="H17" i="11" s="1"/>
  <c r="I17" i="8" s="1"/>
  <c r="J17" i="8" s="1"/>
  <c r="M17" i="11"/>
  <c r="L17" i="11"/>
  <c r="K17" i="11"/>
  <c r="J17" i="11"/>
  <c r="J16" i="11"/>
  <c r="H16" i="11" s="1"/>
  <c r="I16" i="8" s="1"/>
  <c r="F12" i="11"/>
  <c r="H11" i="11"/>
  <c r="F11" i="11"/>
  <c r="F10" i="11"/>
  <c r="K9" i="11"/>
  <c r="F9" i="11"/>
  <c r="J8" i="11"/>
  <c r="F8" i="11"/>
  <c r="B2" i="11"/>
  <c r="N18" i="10"/>
  <c r="H18" i="10" s="1"/>
  <c r="H18" i="8" s="1"/>
  <c r="J18" i="8" s="1"/>
  <c r="M18" i="10"/>
  <c r="L18" i="10"/>
  <c r="K18" i="10"/>
  <c r="J18" i="10"/>
  <c r="N17" i="10"/>
  <c r="M17" i="10"/>
  <c r="L17" i="10"/>
  <c r="K17" i="10"/>
  <c r="J17" i="10"/>
  <c r="H17" i="10"/>
  <c r="F16" i="10"/>
  <c r="J16" i="10" s="1"/>
  <c r="H16" i="10" s="1"/>
  <c r="H16" i="8" s="1"/>
  <c r="J16" i="8" s="1"/>
  <c r="F12" i="10"/>
  <c r="H11" i="10"/>
  <c r="F11" i="10"/>
  <c r="F10" i="10"/>
  <c r="L9" i="10"/>
  <c r="M9" i="10" s="1"/>
  <c r="N9" i="10" s="1"/>
  <c r="K9" i="10"/>
  <c r="H9" i="10" s="1"/>
  <c r="H9" i="8" s="1"/>
  <c r="F9" i="10"/>
  <c r="J8" i="10"/>
  <c r="F8" i="10"/>
  <c r="B2" i="10"/>
  <c r="B2" i="9"/>
  <c r="I18" i="8"/>
  <c r="H17" i="8"/>
  <c r="H12" i="8"/>
  <c r="J11" i="8"/>
  <c r="I11" i="8"/>
  <c r="H11" i="8"/>
  <c r="B1" i="8"/>
  <c r="S14" i="4"/>
  <c r="L14" i="4"/>
  <c r="M14" i="4" s="1"/>
  <c r="S13" i="4"/>
  <c r="L13" i="4"/>
  <c r="M13" i="4" s="1"/>
  <c r="S12" i="4"/>
  <c r="L12" i="4"/>
  <c r="K41" i="31" l="1"/>
  <c r="K40" i="31"/>
  <c r="L3" i="31"/>
  <c r="K15" i="31"/>
  <c r="K10" i="31"/>
  <c r="K4" i="31"/>
  <c r="K28" i="31"/>
  <c r="K29" i="31"/>
  <c r="K43" i="31"/>
  <c r="K42" i="31"/>
  <c r="K23" i="31"/>
  <c r="K24" i="31" s="1"/>
  <c r="J10" i="31"/>
  <c r="J29" i="31"/>
  <c r="J41" i="31"/>
  <c r="J40" i="31"/>
  <c r="J28" i="31"/>
  <c r="J43" i="31"/>
  <c r="J4" i="31"/>
  <c r="J23" i="31"/>
  <c r="J15" i="31"/>
  <c r="J42" i="31"/>
  <c r="M12" i="11"/>
  <c r="J12" i="11"/>
  <c r="L12" i="11"/>
  <c r="N12" i="11"/>
  <c r="K12" i="11"/>
  <c r="L9" i="11"/>
  <c r="J10" i="11"/>
  <c r="J20" i="11" s="1"/>
  <c r="K8" i="11"/>
  <c r="J10" i="10"/>
  <c r="J20" i="10" s="1"/>
  <c r="K8" i="10"/>
  <c r="L28" i="31" l="1"/>
  <c r="L29" i="31"/>
  <c r="L40" i="31"/>
  <c r="L41" i="31"/>
  <c r="L42" i="31"/>
  <c r="L43" i="31"/>
  <c r="L10" i="31"/>
  <c r="L15" i="31"/>
  <c r="L23" i="31"/>
  <c r="L24" i="31" s="1"/>
  <c r="J24" i="31"/>
  <c r="L17" i="31"/>
  <c r="L35" i="31"/>
  <c r="M3" i="31"/>
  <c r="L4" i="31"/>
  <c r="L21" i="31"/>
  <c r="K17" i="31"/>
  <c r="K21" i="31"/>
  <c r="K35" i="31"/>
  <c r="K36" i="31" s="1"/>
  <c r="K45" i="31" s="1"/>
  <c r="J21" i="31"/>
  <c r="J35" i="31"/>
  <c r="L8" i="11"/>
  <c r="K10" i="11"/>
  <c r="K20" i="11" s="1"/>
  <c r="L8" i="10"/>
  <c r="K10" i="10"/>
  <c r="K20" i="10" s="1"/>
  <c r="H12" i="11"/>
  <c r="I12" i="8" s="1"/>
  <c r="J12" i="8" s="1"/>
  <c r="M9" i="11"/>
  <c r="N9" i="11" s="1"/>
  <c r="H9" i="11"/>
  <c r="I9" i="8" s="1"/>
  <c r="J9" i="8" s="1"/>
  <c r="M29" i="31" l="1"/>
  <c r="M28" i="31"/>
  <c r="M10" i="31"/>
  <c r="M40" i="31"/>
  <c r="M41" i="31"/>
  <c r="M42" i="31"/>
  <c r="M43" i="31"/>
  <c r="M15" i="31"/>
  <c r="M23" i="31"/>
  <c r="M35" i="31"/>
  <c r="M21" i="31"/>
  <c r="J22" i="31"/>
  <c r="J31" i="31" s="1"/>
  <c r="J36" i="31"/>
  <c r="J45" i="31" s="1"/>
  <c r="L36" i="31"/>
  <c r="L45" i="31" s="1"/>
  <c r="M36" i="31"/>
  <c r="M4" i="31"/>
  <c r="N3" i="31"/>
  <c r="M22" i="31"/>
  <c r="L22" i="31"/>
  <c r="L31" i="31" s="1"/>
  <c r="K22" i="31"/>
  <c r="K31" i="31" s="1"/>
  <c r="J17" i="31"/>
  <c r="M8" i="11"/>
  <c r="L10" i="11"/>
  <c r="L20" i="11"/>
  <c r="M8" i="10"/>
  <c r="L20" i="10"/>
  <c r="L10" i="10"/>
  <c r="M17" i="31" l="1"/>
  <c r="M24" i="31"/>
  <c r="N29" i="31"/>
  <c r="N15" i="31"/>
  <c r="N40" i="31"/>
  <c r="N41" i="31"/>
  <c r="N28" i="31"/>
  <c r="N42" i="31"/>
  <c r="N43" i="31"/>
  <c r="N10" i="31"/>
  <c r="N23" i="31"/>
  <c r="M45" i="31"/>
  <c r="M31" i="31"/>
  <c r="O3" i="31"/>
  <c r="N4" i="31"/>
  <c r="P3" i="31"/>
  <c r="O4" i="31"/>
  <c r="N8" i="11"/>
  <c r="H8" i="11" s="1"/>
  <c r="M10" i="11"/>
  <c r="M20" i="11"/>
  <c r="H8" i="10"/>
  <c r="M10" i="10"/>
  <c r="M20" i="10" s="1"/>
  <c r="N8" i="10"/>
  <c r="O29" i="31" l="1"/>
  <c r="O28" i="31"/>
  <c r="O40" i="31"/>
  <c r="O41" i="31"/>
  <c r="O15" i="31"/>
  <c r="O23" i="31"/>
  <c r="O24" i="31" s="1"/>
  <c r="O42" i="31"/>
  <c r="O43" i="31"/>
  <c r="O10" i="31"/>
  <c r="N21" i="31"/>
  <c r="N35" i="31"/>
  <c r="N24" i="31"/>
  <c r="P23" i="31"/>
  <c r="P15" i="31"/>
  <c r="P43" i="31"/>
  <c r="P42" i="31"/>
  <c r="P10" i="31"/>
  <c r="P41" i="31"/>
  <c r="P40" i="31"/>
  <c r="P28" i="31"/>
  <c r="P29" i="31"/>
  <c r="P4" i="31"/>
  <c r="Q3" i="31"/>
  <c r="I8" i="8"/>
  <c r="N10" i="11"/>
  <c r="H10" i="11" s="1"/>
  <c r="N20" i="11"/>
  <c r="H8" i="8"/>
  <c r="H20" i="10"/>
  <c r="N10" i="10"/>
  <c r="N22" i="31" l="1"/>
  <c r="N31" i="31" s="1"/>
  <c r="N17" i="31"/>
  <c r="N45" i="31"/>
  <c r="N36" i="31"/>
  <c r="O17" i="31"/>
  <c r="O21" i="31"/>
  <c r="O35" i="31"/>
  <c r="O36" i="31" s="1"/>
  <c r="O45" i="31" s="1"/>
  <c r="P24" i="31"/>
  <c r="P35" i="31"/>
  <c r="P17" i="31"/>
  <c r="P21" i="31"/>
  <c r="Q43" i="31"/>
  <c r="Q42" i="31"/>
  <c r="Q41" i="31"/>
  <c r="Q40" i="31"/>
  <c r="Q10" i="31"/>
  <c r="Q28" i="31"/>
  <c r="Q29" i="31"/>
  <c r="Q21" i="31"/>
  <c r="Q35" i="31"/>
  <c r="Q36" i="31"/>
  <c r="Q22" i="31"/>
  <c r="Q15" i="31"/>
  <c r="Q23" i="31"/>
  <c r="Q4" i="31"/>
  <c r="R3" i="31"/>
  <c r="H20" i="8"/>
  <c r="J20" i="8" s="1"/>
  <c r="J8" i="8"/>
  <c r="I10" i="8"/>
  <c r="I20" i="8" s="1"/>
  <c r="H20" i="11"/>
  <c r="H10" i="10"/>
  <c r="H10" i="8" s="1"/>
  <c r="J10" i="8" s="1"/>
  <c r="N20" i="10"/>
  <c r="O22" i="31" l="1"/>
  <c r="P36" i="31"/>
  <c r="P22" i="31"/>
  <c r="P31" i="31" s="1"/>
  <c r="Q17" i="31"/>
  <c r="Q45" i="31"/>
  <c r="Q31" i="31"/>
  <c r="Q24" i="31"/>
  <c r="R23" i="31"/>
  <c r="R10" i="31"/>
  <c r="R43" i="31"/>
  <c r="R42" i="31"/>
  <c r="R41" i="31"/>
  <c r="R40" i="31"/>
  <c r="R15" i="31"/>
  <c r="R29" i="31"/>
  <c r="R28" i="31"/>
  <c r="S3" i="31"/>
  <c r="R4" i="31"/>
  <c r="O31" i="31" l="1"/>
  <c r="P45" i="31"/>
  <c r="R24" i="31"/>
  <c r="R21" i="31"/>
  <c r="R17" i="31"/>
  <c r="R35" i="31"/>
  <c r="S23" i="31"/>
  <c r="S43" i="31"/>
  <c r="S42" i="31"/>
  <c r="S15" i="31"/>
  <c r="S41" i="31"/>
  <c r="S40" i="31"/>
  <c r="S10" i="31"/>
  <c r="S28" i="31"/>
  <c r="S29" i="31"/>
  <c r="S35" i="31"/>
  <c r="S36" i="31" s="1"/>
  <c r="S45" i="31" s="1"/>
  <c r="T3" i="31"/>
  <c r="S4" i="31"/>
  <c r="R31" i="31" l="1"/>
  <c r="R22" i="31"/>
  <c r="R36" i="31"/>
  <c r="S24" i="31"/>
  <c r="S21" i="31"/>
  <c r="T15" i="31"/>
  <c r="T43" i="31"/>
  <c r="T42" i="31"/>
  <c r="T28" i="31"/>
  <c r="T41" i="31"/>
  <c r="T40" i="31"/>
  <c r="T23" i="31"/>
  <c r="T10" i="31"/>
  <c r="T29" i="31"/>
  <c r="U3" i="31"/>
  <c r="T4" i="31"/>
  <c r="R45" i="31" l="1"/>
  <c r="S22" i="31"/>
  <c r="S31" i="31"/>
  <c r="S17" i="31"/>
  <c r="T24" i="31"/>
  <c r="T21" i="31"/>
  <c r="T35" i="31"/>
  <c r="U15" i="31"/>
  <c r="U10" i="31"/>
  <c r="U23" i="31"/>
  <c r="U43" i="31"/>
  <c r="U42" i="31"/>
  <c r="U41" i="31"/>
  <c r="U40" i="31"/>
  <c r="U29" i="31"/>
  <c r="U28" i="31"/>
  <c r="V3" i="31"/>
  <c r="U4" i="31"/>
  <c r="T22" i="31" l="1"/>
  <c r="T31" i="31"/>
  <c r="T36" i="31"/>
  <c r="T45" i="31" s="1"/>
  <c r="T17" i="31"/>
  <c r="U21" i="31"/>
  <c r="U35" i="31"/>
  <c r="V23" i="31"/>
  <c r="V10" i="31"/>
  <c r="V43" i="31"/>
  <c r="V42" i="31"/>
  <c r="V41" i="31"/>
  <c r="V40" i="31"/>
  <c r="V15" i="31"/>
  <c r="V28" i="31"/>
  <c r="V29" i="31"/>
  <c r="V35" i="31"/>
  <c r="V21" i="31"/>
  <c r="V22" i="31" s="1"/>
  <c r="V36" i="31"/>
  <c r="V45" i="31" s="1"/>
  <c r="V4" i="31"/>
  <c r="W3" i="31"/>
  <c r="U22" i="31" l="1"/>
  <c r="U31" i="31" s="1"/>
  <c r="U36" i="31"/>
  <c r="U45" i="31"/>
  <c r="V31" i="31"/>
  <c r="V17" i="31"/>
  <c r="U17" i="31"/>
  <c r="V24" i="31"/>
  <c r="W10" i="31"/>
  <c r="W15" i="31"/>
  <c r="W43" i="31"/>
  <c r="W42" i="31"/>
  <c r="W41" i="31"/>
  <c r="W40" i="31"/>
  <c r="W29" i="31"/>
  <c r="W28" i="31"/>
  <c r="W23" i="31"/>
  <c r="W21" i="31"/>
  <c r="W35" i="31"/>
  <c r="W22" i="31"/>
  <c r="W36" i="31"/>
  <c r="W45" i="31" s="1"/>
  <c r="X3" i="31"/>
  <c r="W4" i="31"/>
  <c r="W17" i="31" l="1"/>
  <c r="W31" i="31"/>
  <c r="W24" i="31"/>
  <c r="X15" i="31"/>
  <c r="X23" i="31"/>
  <c r="X43" i="31"/>
  <c r="X42" i="31"/>
  <c r="X10" i="31"/>
  <c r="X41" i="31"/>
  <c r="X40" i="31"/>
  <c r="X28" i="31"/>
  <c r="X29" i="31"/>
  <c r="X4" i="31"/>
  <c r="Y3" i="31"/>
  <c r="X24" i="31" l="1"/>
  <c r="X21" i="31"/>
  <c r="X35" i="31"/>
  <c r="Y43" i="31"/>
  <c r="Y42" i="31"/>
  <c r="Y28" i="31"/>
  <c r="Y41" i="31"/>
  <c r="Y40" i="31"/>
  <c r="Y23" i="31"/>
  <c r="Y15" i="31"/>
  <c r="Y10" i="31"/>
  <c r="Y29" i="31"/>
  <c r="Y17" i="31"/>
  <c r="Y4" i="31"/>
  <c r="Z3" i="31"/>
  <c r="X17" i="31" l="1"/>
  <c r="X22" i="31"/>
  <c r="X31" i="31" s="1"/>
  <c r="X36" i="31"/>
  <c r="Y24" i="31"/>
  <c r="Y35" i="31"/>
  <c r="Y21" i="31"/>
  <c r="Z23" i="31"/>
  <c r="Z10" i="31"/>
  <c r="Z43" i="31"/>
  <c r="Z42" i="31"/>
  <c r="Z41" i="31"/>
  <c r="Z40" i="31"/>
  <c r="Z28" i="31"/>
  <c r="Z29" i="31"/>
  <c r="Z15" i="31"/>
  <c r="Z21" i="31"/>
  <c r="Z22" i="31" s="1"/>
  <c r="Z31" i="31" s="1"/>
  <c r="Z35" i="31"/>
  <c r="Z36" i="31" s="1"/>
  <c r="Z45" i="31" s="1"/>
  <c r="AA3" i="31"/>
  <c r="Z4" i="31"/>
  <c r="X45" i="31" l="1"/>
  <c r="Y36" i="31"/>
  <c r="Y45" i="31"/>
  <c r="Y22" i="31"/>
  <c r="Y31" i="31" s="1"/>
  <c r="Z24" i="31"/>
  <c r="Z17" i="31"/>
  <c r="AA23" i="31"/>
  <c r="AA15" i="31"/>
  <c r="AA43" i="31"/>
  <c r="AA42" i="31"/>
  <c r="AA28" i="31"/>
  <c r="AA41" i="31"/>
  <c r="AA40" i="31"/>
  <c r="AA10" i="31"/>
  <c r="AA29" i="31"/>
  <c r="AA35" i="31"/>
  <c r="AA21" i="31"/>
  <c r="AA22" i="31"/>
  <c r="AA36" i="31"/>
  <c r="AA4" i="31"/>
  <c r="AB3" i="31"/>
  <c r="AA31" i="31" l="1"/>
  <c r="AA45" i="31"/>
  <c r="AA17" i="31"/>
  <c r="AA24" i="31"/>
  <c r="AB23" i="31"/>
  <c r="AB10" i="31"/>
  <c r="AB43" i="31"/>
  <c r="AB42" i="31"/>
  <c r="AB41" i="31"/>
  <c r="AB40" i="31"/>
  <c r="AB15" i="31"/>
  <c r="AB28" i="31"/>
  <c r="AB29" i="31"/>
  <c r="AC3" i="31"/>
  <c r="AB4" i="31"/>
  <c r="AB24" i="31" l="1"/>
  <c r="AB35" i="31"/>
  <c r="AB21" i="31"/>
  <c r="AC15" i="31"/>
  <c r="AC43" i="31"/>
  <c r="AC42" i="31"/>
  <c r="AC28" i="31"/>
  <c r="AC41" i="31"/>
  <c r="AC40" i="31"/>
  <c r="AC23" i="31"/>
  <c r="AC29" i="31"/>
  <c r="AC10" i="31"/>
  <c r="AC21" i="31"/>
  <c r="AC22" i="31" s="1"/>
  <c r="AC31" i="31" s="1"/>
  <c r="AD3" i="31"/>
  <c r="AC4" i="31"/>
  <c r="AB17" i="31" l="1"/>
  <c r="AB36" i="31"/>
  <c r="AB45" i="31" s="1"/>
  <c r="AB22" i="31"/>
  <c r="AC24" i="31"/>
  <c r="AC35" i="31"/>
  <c r="AC17" i="31"/>
  <c r="AD23" i="31"/>
  <c r="AD24" i="31" s="1"/>
  <c r="AD15" i="31"/>
  <c r="AD43" i="31"/>
  <c r="AD42" i="31"/>
  <c r="AD41" i="31"/>
  <c r="AD40" i="31"/>
  <c r="AD10" i="31"/>
  <c r="AD28" i="31"/>
  <c r="AD29" i="31"/>
  <c r="AD4" i="31"/>
  <c r="AE3" i="31"/>
  <c r="AB31" i="31" l="1"/>
  <c r="AC36" i="31"/>
  <c r="AC45" i="31"/>
  <c r="AD35" i="31"/>
  <c r="AD17" i="31"/>
  <c r="AD21" i="31"/>
  <c r="AE15" i="31"/>
  <c r="AE10" i="31"/>
  <c r="AE43" i="31"/>
  <c r="AE42" i="31"/>
  <c r="AE41" i="31"/>
  <c r="AE40" i="31"/>
  <c r="AE28" i="31"/>
  <c r="AE23" i="31"/>
  <c r="AE29" i="31"/>
  <c r="AE21" i="31"/>
  <c r="AE22" i="31" s="1"/>
  <c r="AE35" i="31"/>
  <c r="AE36" i="31" s="1"/>
  <c r="AE4" i="31"/>
  <c r="AF3" i="31"/>
  <c r="AD36" i="31" l="1"/>
  <c r="AD45" i="31" s="1"/>
  <c r="AD22" i="31"/>
  <c r="AD31" i="31" s="1"/>
  <c r="AE24" i="31"/>
  <c r="AE17" i="31"/>
  <c r="AE31" i="31"/>
  <c r="AE45" i="31"/>
  <c r="AF23" i="31"/>
  <c r="AF43" i="31"/>
  <c r="AF42" i="31"/>
  <c r="AF28" i="31"/>
  <c r="AF41" i="31"/>
  <c r="AF40" i="31"/>
  <c r="AF10" i="31"/>
  <c r="AF29" i="31"/>
  <c r="AF15" i="31"/>
  <c r="AF35" i="31"/>
  <c r="AF36" i="31" s="1"/>
  <c r="AF21" i="31"/>
  <c r="AG3" i="31"/>
  <c r="AF4" i="31"/>
  <c r="AF17" i="31" l="1"/>
  <c r="AF24" i="31"/>
  <c r="AF45" i="31"/>
  <c r="AF22" i="31"/>
  <c r="AG15" i="31"/>
  <c r="AG43" i="31"/>
  <c r="AG42" i="31"/>
  <c r="AG41" i="31"/>
  <c r="AG40" i="31"/>
  <c r="AG23" i="31"/>
  <c r="AG24" i="31" s="1"/>
  <c r="AG10" i="31"/>
  <c r="AG28" i="31"/>
  <c r="AG29" i="31"/>
  <c r="AG35" i="31"/>
  <c r="AG21" i="31"/>
  <c r="AG36" i="31"/>
  <c r="AG22" i="31"/>
  <c r="AG4" i="31"/>
  <c r="AH3" i="31"/>
  <c r="AF31" i="31" l="1"/>
  <c r="AG31" i="31"/>
  <c r="AG17" i="31"/>
  <c r="AG45" i="31"/>
  <c r="AH10" i="31"/>
  <c r="AH23" i="31"/>
  <c r="AH15" i="31"/>
  <c r="AH43" i="31"/>
  <c r="AH42" i="31"/>
  <c r="AH28" i="31"/>
  <c r="AH41" i="31"/>
  <c r="AH40" i="31"/>
  <c r="AH29" i="31"/>
  <c r="AH4" i="31"/>
  <c r="AI3" i="31"/>
  <c r="AH24" i="31" l="1"/>
  <c r="AH17" i="31"/>
  <c r="AH21" i="31"/>
  <c r="AH35" i="31"/>
  <c r="AI10" i="31"/>
  <c r="AI43" i="31"/>
  <c r="AI42" i="31"/>
  <c r="AI41" i="31"/>
  <c r="AI40" i="31"/>
  <c r="AI15" i="31"/>
  <c r="AI28" i="31"/>
  <c r="AI29" i="31"/>
  <c r="AI23" i="31"/>
  <c r="AI35" i="31"/>
  <c r="AI36" i="31" s="1"/>
  <c r="AI21" i="31"/>
  <c r="AI22" i="31" s="1"/>
  <c r="AI31" i="31" s="1"/>
  <c r="AJ3" i="31"/>
  <c r="AI4" i="31"/>
  <c r="AH22" i="31" l="1"/>
  <c r="AH31" i="31" s="1"/>
  <c r="AH36" i="31"/>
  <c r="AI45" i="31"/>
  <c r="AI24" i="31"/>
  <c r="AJ15" i="31"/>
  <c r="AJ10" i="31"/>
  <c r="AJ23" i="31"/>
  <c r="AJ43" i="31"/>
  <c r="AJ42" i="31"/>
  <c r="AJ41" i="31"/>
  <c r="AJ40" i="31"/>
  <c r="AJ28" i="31"/>
  <c r="AJ29" i="31"/>
  <c r="AJ4" i="31"/>
  <c r="AK3" i="31"/>
  <c r="AH45" i="31" l="1"/>
  <c r="AI17" i="31"/>
  <c r="AJ35" i="31"/>
  <c r="AJ21" i="31"/>
  <c r="AJ24" i="31"/>
  <c r="AK23" i="31"/>
  <c r="AK43" i="31"/>
  <c r="AK42" i="31"/>
  <c r="AK28" i="31"/>
  <c r="AK10" i="31"/>
  <c r="AK21" i="31" s="1"/>
  <c r="AK41" i="31"/>
  <c r="AK40" i="31"/>
  <c r="AK15" i="31"/>
  <c r="AK29" i="31"/>
  <c r="AK35" i="31"/>
  <c r="AK36" i="31" s="1"/>
  <c r="AK17" i="31"/>
  <c r="AK4" i="31"/>
  <c r="AL3" i="31"/>
  <c r="AJ36" i="31" l="1"/>
  <c r="AJ45" i="31"/>
  <c r="AJ22" i="31"/>
  <c r="AJ31" i="31"/>
  <c r="AK45" i="31"/>
  <c r="AJ17" i="31"/>
  <c r="AK24" i="31"/>
  <c r="AK22" i="31"/>
  <c r="AK31" i="31"/>
  <c r="AL23" i="31"/>
  <c r="AL15" i="31"/>
  <c r="AL43" i="31"/>
  <c r="AL42" i="31"/>
  <c r="AL41" i="31"/>
  <c r="AL40" i="31"/>
  <c r="AL28" i="31"/>
  <c r="AL10" i="31"/>
  <c r="AL29" i="31"/>
  <c r="AL21" i="31"/>
  <c r="AL35" i="31"/>
  <c r="AL22" i="31"/>
  <c r="AL36" i="31"/>
  <c r="AL4" i="31"/>
  <c r="AM3" i="31"/>
  <c r="AL17" i="31" l="1"/>
  <c r="AL45" i="31"/>
  <c r="AL31" i="31"/>
  <c r="AL24" i="31"/>
  <c r="AM23" i="31"/>
  <c r="AM10" i="31"/>
  <c r="AM43" i="31"/>
  <c r="AM42" i="31"/>
  <c r="AM28" i="31"/>
  <c r="AM41" i="31"/>
  <c r="AM40" i="31"/>
  <c r="AM15" i="31"/>
  <c r="AM29" i="31"/>
  <c r="AM21" i="31"/>
  <c r="AM22" i="31" s="1"/>
  <c r="AM35" i="31"/>
  <c r="AM36" i="31"/>
  <c r="AN3" i="31"/>
  <c r="AM4" i="31"/>
  <c r="AM45" i="31" l="1"/>
  <c r="AM17" i="31"/>
  <c r="AM24" i="31"/>
  <c r="AM31" i="31"/>
  <c r="AN23" i="31"/>
  <c r="AN43" i="31"/>
  <c r="AN42" i="31"/>
  <c r="AN15" i="31"/>
  <c r="AN10" i="31"/>
  <c r="AN41" i="31"/>
  <c r="AN40" i="31"/>
  <c r="AN29" i="31"/>
  <c r="AN28" i="31"/>
  <c r="AN21" i="31"/>
  <c r="AN22" i="31" s="1"/>
  <c r="AN4" i="31"/>
  <c r="AO3" i="31"/>
  <c r="AN24" i="31" l="1"/>
  <c r="AN35" i="31"/>
  <c r="AN31" i="31"/>
  <c r="AO15" i="31"/>
  <c r="AO43" i="31"/>
  <c r="AO42" i="31"/>
  <c r="AO41" i="31"/>
  <c r="AO40" i="31"/>
  <c r="AO23" i="31"/>
  <c r="AO24" i="31" s="1"/>
  <c r="AO10" i="31"/>
  <c r="AO28" i="31"/>
  <c r="AO29" i="31"/>
  <c r="AO35" i="31"/>
  <c r="AO36" i="31" s="1"/>
  <c r="AO21" i="31"/>
  <c r="AO22" i="31" s="1"/>
  <c r="AO4" i="31"/>
  <c r="AP3" i="31"/>
  <c r="AN36" i="31" l="1"/>
  <c r="AN45" i="31"/>
  <c r="AN17" i="31"/>
  <c r="AO45" i="31"/>
  <c r="AO17" i="31"/>
  <c r="AO31" i="31"/>
  <c r="AP23" i="31"/>
  <c r="AP10" i="31"/>
  <c r="AP43" i="31"/>
  <c r="AP42" i="31"/>
  <c r="AP15" i="31"/>
  <c r="AP41" i="31"/>
  <c r="AP40" i="31"/>
  <c r="AP28" i="31"/>
  <c r="AP29" i="31"/>
  <c r="AP21" i="31"/>
  <c r="AP22" i="31" s="1"/>
  <c r="AP35" i="31"/>
  <c r="AQ3" i="31"/>
  <c r="AP4" i="31"/>
  <c r="AP24" i="31" l="1"/>
  <c r="AP31" i="31"/>
  <c r="AP36" i="31"/>
  <c r="AP17" i="31"/>
  <c r="AQ43" i="31"/>
  <c r="AQ42" i="31"/>
  <c r="AQ23" i="31"/>
  <c r="AQ41" i="31"/>
  <c r="AQ40" i="31"/>
  <c r="AQ28" i="31"/>
  <c r="AQ29" i="31"/>
  <c r="AQ15" i="31"/>
  <c r="AQ10" i="31"/>
  <c r="AQ17" i="31"/>
  <c r="AQ35" i="31"/>
  <c r="AQ21" i="31"/>
  <c r="AQ22" i="31"/>
  <c r="AQ36" i="31"/>
  <c r="AQ4" i="31"/>
  <c r="AR3" i="31"/>
  <c r="AP45" i="31" l="1"/>
  <c r="AQ31" i="31"/>
  <c r="AQ45" i="31"/>
  <c r="AQ24" i="31"/>
  <c r="AR15" i="31"/>
  <c r="AR23" i="31"/>
  <c r="AR24" i="31" s="1"/>
  <c r="AR10" i="31"/>
  <c r="AR43" i="31"/>
  <c r="AR42" i="31"/>
  <c r="AR41" i="31"/>
  <c r="AR40" i="31"/>
  <c r="AR28" i="31"/>
  <c r="AR29" i="31"/>
  <c r="AS3" i="31"/>
  <c r="AR4" i="31"/>
  <c r="AR35" i="31" l="1"/>
  <c r="AR21" i="31"/>
  <c r="AS15" i="31"/>
  <c r="AS43" i="31"/>
  <c r="AS42" i="31"/>
  <c r="AS28" i="31"/>
  <c r="AS41" i="31"/>
  <c r="AS40" i="31"/>
  <c r="AS23" i="31"/>
  <c r="AS10" i="31"/>
  <c r="AS29" i="31"/>
  <c r="AT3" i="31"/>
  <c r="AS4" i="31"/>
  <c r="AR36" i="31" l="1"/>
  <c r="AR17" i="31"/>
  <c r="AR22" i="31"/>
  <c r="AS24" i="31"/>
  <c r="AS35" i="31"/>
  <c r="AS21" i="31"/>
  <c r="AT15" i="31"/>
  <c r="AT23" i="31"/>
  <c r="AT43" i="31"/>
  <c r="AT42" i="31"/>
  <c r="AT10" i="31"/>
  <c r="AT41" i="31"/>
  <c r="AT40" i="31"/>
  <c r="AT28" i="31"/>
  <c r="AT29" i="31"/>
  <c r="AU3" i="31"/>
  <c r="AT4" i="31"/>
  <c r="AR45" i="31" l="1"/>
  <c r="AR31" i="31"/>
  <c r="AS36" i="31"/>
  <c r="AS45" i="31"/>
  <c r="AS17" i="31"/>
  <c r="AS22" i="31"/>
  <c r="AS31" i="31" s="1"/>
  <c r="AT24" i="31"/>
  <c r="AT17" i="31"/>
  <c r="AT35" i="31"/>
  <c r="AT21" i="31"/>
  <c r="AT22" i="31" s="1"/>
  <c r="AT31" i="31" s="1"/>
  <c r="AU15" i="31"/>
  <c r="AU10" i="31"/>
  <c r="AU23" i="31"/>
  <c r="AU24" i="31" s="1"/>
  <c r="AU43" i="31"/>
  <c r="AU42" i="31"/>
  <c r="AU41" i="31"/>
  <c r="AU40" i="31"/>
  <c r="AU28" i="31"/>
  <c r="AU29" i="31"/>
  <c r="AV3" i="31"/>
  <c r="AU4" i="31"/>
  <c r="AT36" i="31" l="1"/>
  <c r="AT45" i="31"/>
  <c r="AU21" i="31"/>
  <c r="AU35" i="31"/>
  <c r="AV10" i="31"/>
  <c r="AV43" i="31"/>
  <c r="AV42" i="31"/>
  <c r="AV41" i="31"/>
  <c r="AV40" i="31"/>
  <c r="AV23" i="31"/>
  <c r="AV15" i="31"/>
  <c r="AV29" i="31"/>
  <c r="AV28" i="31"/>
  <c r="AV21" i="31"/>
  <c r="AV35" i="31"/>
  <c r="AV22" i="31"/>
  <c r="AV36" i="31"/>
  <c r="AV4" i="31"/>
  <c r="AW3" i="31"/>
  <c r="AU17" i="31" l="1"/>
  <c r="AU22" i="31"/>
  <c r="AU31" i="31" s="1"/>
  <c r="AV17" i="31"/>
  <c r="AV24" i="31"/>
  <c r="AV45" i="31"/>
  <c r="AU36" i="31"/>
  <c r="AW43" i="31"/>
  <c r="AW42" i="31"/>
  <c r="AW15" i="31"/>
  <c r="AW41" i="31"/>
  <c r="AW40" i="31"/>
  <c r="AW23" i="31"/>
  <c r="AW24" i="31" s="1"/>
  <c r="AW10" i="31"/>
  <c r="AW28" i="31"/>
  <c r="AW29" i="31"/>
  <c r="AW4" i="31"/>
  <c r="AX3" i="31"/>
  <c r="AV31" i="31" l="1"/>
  <c r="AU45" i="31"/>
  <c r="AW21" i="31"/>
  <c r="AW35" i="31"/>
  <c r="AX43" i="31"/>
  <c r="AX42" i="31"/>
  <c r="AX23" i="31"/>
  <c r="AX41" i="31"/>
  <c r="AX40" i="31"/>
  <c r="AX28" i="31"/>
  <c r="AX10" i="31"/>
  <c r="AX17" i="31" s="1"/>
  <c r="AX15" i="31"/>
  <c r="AX29" i="31"/>
  <c r="AX21" i="31"/>
  <c r="AX22" i="31" s="1"/>
  <c r="AX35" i="31"/>
  <c r="AX36" i="31" s="1"/>
  <c r="AY3" i="31"/>
  <c r="AX4" i="31"/>
  <c r="AW22" i="31" l="1"/>
  <c r="AW36" i="31"/>
  <c r="AW17" i="31"/>
  <c r="AX24" i="31"/>
  <c r="AX31" i="31" s="1"/>
  <c r="AX45" i="31"/>
  <c r="AY10" i="31"/>
  <c r="AY23" i="31"/>
  <c r="AY24" i="31" s="1"/>
  <c r="AY15" i="31"/>
  <c r="AY43" i="31"/>
  <c r="AY42" i="31"/>
  <c r="AY41" i="31"/>
  <c r="AY40" i="31"/>
  <c r="AY28" i="31"/>
  <c r="AY29" i="31"/>
  <c r="AY35" i="31"/>
  <c r="AY17" i="31"/>
  <c r="AY21" i="31"/>
  <c r="AY22" i="31"/>
  <c r="AY36" i="31"/>
  <c r="AY4" i="31"/>
  <c r="AZ3" i="31"/>
  <c r="AW31" i="31" l="1"/>
  <c r="AW45" i="31"/>
  <c r="AY31" i="31"/>
  <c r="AY45" i="31"/>
  <c r="AZ15" i="31"/>
  <c r="AZ22" i="31"/>
  <c r="AZ43" i="31"/>
  <c r="AZ42" i="31"/>
  <c r="AZ41" i="31"/>
  <c r="AZ21" i="31"/>
  <c r="AZ40" i="31"/>
  <c r="AZ28" i="31"/>
  <c r="AZ10" i="31"/>
  <c r="AZ36" i="31"/>
  <c r="AZ35" i="31"/>
  <c r="AZ29" i="31"/>
  <c r="AZ23" i="31"/>
  <c r="AZ4" i="31"/>
  <c r="BA3" i="31"/>
  <c r="AZ17" i="31" l="1"/>
  <c r="AZ24" i="31"/>
  <c r="AZ31" i="31" s="1"/>
  <c r="AZ45" i="31"/>
  <c r="BA10" i="31"/>
  <c r="BA21" i="31"/>
  <c r="BA43" i="31"/>
  <c r="BA42" i="31"/>
  <c r="BA41" i="31"/>
  <c r="BA40" i="31"/>
  <c r="BA22" i="31"/>
  <c r="BA28" i="31"/>
  <c r="BA23" i="31"/>
  <c r="BA24" i="31" s="1"/>
  <c r="BA36" i="31"/>
  <c r="BA35" i="31"/>
  <c r="BA29" i="31"/>
  <c r="BA15" i="31"/>
  <c r="BA4" i="31"/>
  <c r="BB3" i="31"/>
  <c r="BA45" i="31" l="1"/>
  <c r="BA17" i="31"/>
  <c r="BA31" i="31"/>
  <c r="BB22" i="31"/>
  <c r="BB21" i="31"/>
  <c r="BB23" i="31"/>
  <c r="BB43" i="31"/>
  <c r="BB42" i="31"/>
  <c r="BB41" i="31"/>
  <c r="BB15" i="31"/>
  <c r="BB40" i="31"/>
  <c r="BB36" i="31"/>
  <c r="BB28" i="31"/>
  <c r="BB10" i="31"/>
  <c r="BB35" i="31"/>
  <c r="BB29" i="31"/>
  <c r="BB4" i="31"/>
  <c r="BC3" i="31"/>
  <c r="BB24" i="31" l="1"/>
  <c r="BB31" i="31" s="1"/>
  <c r="BB17" i="31"/>
  <c r="BB45" i="31"/>
  <c r="BC23" i="31"/>
  <c r="BC43" i="31"/>
  <c r="BC42" i="31"/>
  <c r="BC41" i="31"/>
  <c r="BC40" i="31"/>
  <c r="BC21" i="31"/>
  <c r="BC22" i="31"/>
  <c r="BC36" i="31"/>
  <c r="BC35" i="31"/>
  <c r="BC29" i="31"/>
  <c r="BC28" i="31"/>
  <c r="BC15" i="31"/>
  <c r="BC10" i="31"/>
  <c r="BD3" i="31"/>
  <c r="BC4" i="31"/>
  <c r="BC45" i="31" l="1"/>
  <c r="BC31" i="31"/>
  <c r="BC24" i="31"/>
  <c r="BC17" i="31"/>
  <c r="BD15" i="31"/>
  <c r="BD43" i="31"/>
  <c r="BD42" i="31"/>
  <c r="BD41" i="31"/>
  <c r="BD23" i="31"/>
  <c r="BD40" i="31"/>
  <c r="BD22" i="31"/>
  <c r="BD28" i="31"/>
  <c r="BD21" i="31"/>
  <c r="BD10" i="31"/>
  <c r="BD36" i="31"/>
  <c r="BD35" i="31"/>
  <c r="BD29" i="31"/>
  <c r="BE3" i="31"/>
  <c r="BD4" i="31"/>
  <c r="BD31" i="31" l="1"/>
  <c r="BD45" i="31"/>
  <c r="BD24" i="31"/>
  <c r="BD17" i="31"/>
  <c r="BE23" i="31"/>
  <c r="BE21" i="31"/>
  <c r="BE22" i="31"/>
  <c r="BE43" i="31"/>
  <c r="BE42" i="31"/>
  <c r="BE41" i="31"/>
  <c r="BE28" i="31"/>
  <c r="BE15" i="31"/>
  <c r="BE40" i="31"/>
  <c r="BE36" i="31"/>
  <c r="BE35" i="31"/>
  <c r="BE29" i="31"/>
  <c r="BE10" i="31"/>
  <c r="BF3" i="31"/>
  <c r="BE4" i="31"/>
  <c r="BE45" i="31" l="1"/>
  <c r="BE17" i="31"/>
  <c r="BE31" i="31"/>
  <c r="BE24" i="31"/>
  <c r="BF43" i="31"/>
  <c r="BF10" i="31"/>
  <c r="BF23" i="31"/>
  <c r="BF42" i="31"/>
  <c r="BF41" i="31"/>
  <c r="BF40" i="31"/>
  <c r="BF22" i="31"/>
  <c r="BF15" i="31"/>
  <c r="BF28" i="31"/>
  <c r="BF36" i="31"/>
  <c r="BF21" i="31"/>
  <c r="BF35" i="31"/>
  <c r="BF29" i="31"/>
  <c r="BG3" i="31"/>
  <c r="BF4" i="31"/>
  <c r="BF17" i="31" l="1"/>
  <c r="BF31" i="31"/>
  <c r="BF45" i="31"/>
  <c r="BF24" i="31"/>
  <c r="BG43" i="31"/>
  <c r="BG21" i="31"/>
  <c r="BG10" i="31"/>
  <c r="BG17" i="31" s="1"/>
  <c r="BG42" i="31"/>
  <c r="BG41" i="31"/>
  <c r="BG23" i="31"/>
  <c r="BG40" i="31"/>
  <c r="BG28" i="31"/>
  <c r="BG15" i="31"/>
  <c r="BG22" i="31"/>
  <c r="BG36" i="31"/>
  <c r="BG35" i="31"/>
  <c r="BG29" i="31"/>
  <c r="BH3" i="31"/>
  <c r="BG4" i="31"/>
  <c r="BG45" i="31" l="1"/>
  <c r="BG31" i="31"/>
  <c r="BG24" i="31"/>
  <c r="BH43" i="31"/>
  <c r="BH23" i="31"/>
  <c r="BH21" i="31"/>
  <c r="BH15" i="31"/>
  <c r="BH42" i="31"/>
  <c r="BH41" i="31"/>
  <c r="BH28" i="31"/>
  <c r="BH22" i="31"/>
  <c r="BH10" i="31"/>
  <c r="BH40" i="31"/>
  <c r="BH36" i="31"/>
  <c r="BH35" i="31"/>
  <c r="BH29" i="31"/>
  <c r="BH4" i="31"/>
  <c r="BI3" i="31"/>
  <c r="BH31" i="31" l="1"/>
  <c r="BH17" i="31"/>
  <c r="BH45" i="31"/>
  <c r="BH24" i="31"/>
  <c r="BI43" i="31"/>
  <c r="BI10" i="31"/>
  <c r="BI21" i="31"/>
  <c r="BI22" i="31"/>
  <c r="BI42" i="31"/>
  <c r="BI41" i="31"/>
  <c r="BI40" i="31"/>
  <c r="BI15" i="31"/>
  <c r="BI28" i="31"/>
  <c r="BI23" i="31"/>
  <c r="BI24" i="31" s="1"/>
  <c r="BI36" i="31"/>
  <c r="BI35" i="31"/>
  <c r="BI29" i="31"/>
  <c r="BJ3" i="31"/>
  <c r="BI4" i="31"/>
  <c r="BI45" i="31" l="1"/>
  <c r="BI17" i="31"/>
  <c r="BI31" i="31"/>
  <c r="BJ10" i="31"/>
  <c r="BJ21" i="31"/>
  <c r="BJ43" i="31"/>
  <c r="BJ42" i="31"/>
  <c r="BJ41" i="31"/>
  <c r="BJ40" i="31"/>
  <c r="BJ28" i="31"/>
  <c r="BJ23" i="31"/>
  <c r="BJ22" i="31"/>
  <c r="BJ15" i="31"/>
  <c r="BJ36" i="31"/>
  <c r="BJ35" i="31"/>
  <c r="BJ29" i="31"/>
  <c r="BK3" i="31"/>
  <c r="BJ4" i="31"/>
  <c r="BJ24" i="31" l="1"/>
  <c r="BJ45" i="31"/>
  <c r="BJ17" i="31"/>
  <c r="BK43" i="31"/>
  <c r="BK21" i="31"/>
  <c r="BK15" i="31"/>
  <c r="BK23" i="31"/>
  <c r="BK10" i="31"/>
  <c r="BK42" i="31"/>
  <c r="BK41" i="31"/>
  <c r="BK40" i="31"/>
  <c r="BK22" i="31"/>
  <c r="BK36" i="31"/>
  <c r="BK35" i="31"/>
  <c r="BK29" i="31"/>
  <c r="BK28" i="31"/>
  <c r="BL3" i="31"/>
  <c r="BK4" i="31"/>
  <c r="BJ31" i="31" l="1"/>
  <c r="BK31" i="31"/>
  <c r="BK45" i="31"/>
  <c r="BK24" i="31"/>
  <c r="BK17" i="31"/>
  <c r="BL43" i="31"/>
  <c r="BL21" i="31"/>
  <c r="BL22" i="31"/>
  <c r="BL23" i="31"/>
  <c r="BL15" i="31"/>
  <c r="BL42" i="31"/>
  <c r="BL41" i="31"/>
  <c r="BL40" i="31"/>
  <c r="BL28" i="31"/>
  <c r="BL10" i="31"/>
  <c r="BL36" i="31"/>
  <c r="BL35" i="31"/>
  <c r="BL29" i="31"/>
  <c r="BL4" i="31"/>
  <c r="BM3" i="31"/>
  <c r="BL31" i="31" l="1"/>
  <c r="BL17" i="31"/>
  <c r="BL45" i="31"/>
  <c r="BL24" i="31"/>
  <c r="BM22" i="31"/>
  <c r="BM43" i="31"/>
  <c r="BM23" i="31"/>
  <c r="BM24" i="31" s="1"/>
  <c r="BM21" i="31"/>
  <c r="BM10" i="31"/>
  <c r="BM42" i="31"/>
  <c r="BM41" i="31"/>
  <c r="BM28" i="31"/>
  <c r="BM40" i="31"/>
  <c r="BM15" i="31"/>
  <c r="BM36" i="31"/>
  <c r="BM35" i="31"/>
  <c r="BM29" i="31"/>
  <c r="BN3" i="31"/>
  <c r="BM4" i="31"/>
  <c r="BM31" i="31" l="1"/>
  <c r="BM17" i="31"/>
  <c r="BM45" i="31"/>
  <c r="BN43" i="31"/>
  <c r="BN10" i="31"/>
  <c r="BN22" i="31"/>
  <c r="BN15" i="31"/>
  <c r="BN42" i="31"/>
  <c r="BN41" i="31"/>
  <c r="BN40" i="31"/>
  <c r="BN28" i="31"/>
  <c r="BN36" i="31"/>
  <c r="BN35" i="31"/>
  <c r="BN29" i="31"/>
  <c r="BN23" i="31"/>
  <c r="BN21" i="31"/>
  <c r="BO3" i="31"/>
  <c r="BN4" i="31"/>
  <c r="BN24" i="31" l="1"/>
  <c r="BN17" i="31"/>
  <c r="BN45" i="31"/>
  <c r="BN31" i="31"/>
  <c r="BO43" i="31"/>
  <c r="BO15" i="31"/>
  <c r="BO10" i="31"/>
  <c r="BO23" i="31"/>
  <c r="BO22" i="31"/>
  <c r="BO21" i="31"/>
  <c r="BO42" i="31"/>
  <c r="BO41" i="31"/>
  <c r="BO28" i="31"/>
  <c r="BO40" i="31"/>
  <c r="BO36" i="31"/>
  <c r="BO35" i="31"/>
  <c r="BO29" i="31"/>
  <c r="BP3" i="31"/>
  <c r="BO4" i="31"/>
  <c r="BO17" i="31" l="1"/>
  <c r="BO31" i="31"/>
  <c r="BO45" i="31"/>
  <c r="BO24" i="31"/>
  <c r="BP23" i="31"/>
  <c r="BP43" i="31"/>
  <c r="BP15" i="31"/>
  <c r="BP10" i="31"/>
  <c r="BP21" i="31"/>
  <c r="BP42" i="31"/>
  <c r="BP41" i="31"/>
  <c r="BP40" i="31"/>
  <c r="BP28" i="31"/>
  <c r="BP22" i="31"/>
  <c r="BP36" i="31"/>
  <c r="BP35" i="31"/>
  <c r="BP29" i="31"/>
  <c r="BP4" i="31"/>
  <c r="BQ3" i="31"/>
  <c r="BP31" i="31" l="1"/>
  <c r="BP45" i="31"/>
  <c r="BP24" i="31"/>
  <c r="BP17" i="31"/>
  <c r="BQ43" i="31"/>
  <c r="BQ15" i="31"/>
  <c r="BQ42" i="31"/>
  <c r="BQ41" i="31"/>
  <c r="BQ22" i="31"/>
  <c r="BQ40" i="31"/>
  <c r="BQ21" i="31"/>
  <c r="BQ10" i="31"/>
  <c r="BQ36" i="31"/>
  <c r="BQ35" i="31"/>
  <c r="BQ29" i="31"/>
  <c r="BQ28" i="31"/>
  <c r="BQ23" i="31"/>
  <c r="BQ24" i="31" s="1"/>
  <c r="BR3" i="31"/>
  <c r="BQ4" i="31"/>
  <c r="BQ31" i="31" l="1"/>
  <c r="BQ45" i="31"/>
  <c r="BQ17" i="31"/>
  <c r="BR21" i="31"/>
  <c r="BR43" i="31"/>
  <c r="BR23" i="31"/>
  <c r="BR15" i="31"/>
  <c r="BR10" i="31"/>
  <c r="BR42" i="31"/>
  <c r="BR41" i="31"/>
  <c r="BR28" i="31"/>
  <c r="BR40" i="31"/>
  <c r="BR22" i="31"/>
  <c r="BR36" i="31"/>
  <c r="BR35" i="31"/>
  <c r="BR29" i="31"/>
  <c r="BS3" i="31"/>
  <c r="BR4" i="31"/>
  <c r="BR24" i="31" l="1"/>
  <c r="BR31" i="31"/>
  <c r="BR45" i="31"/>
  <c r="BR17" i="31"/>
  <c r="BS15" i="31"/>
  <c r="BS23" i="31"/>
  <c r="BS43" i="31"/>
  <c r="BS42" i="31"/>
  <c r="BS41" i="31"/>
  <c r="BS22" i="31"/>
  <c r="BS10" i="31"/>
  <c r="BS40" i="31"/>
  <c r="BS28" i="31"/>
  <c r="BS36" i="31"/>
  <c r="BS35" i="31"/>
  <c r="BS29" i="31"/>
  <c r="BS21" i="31"/>
  <c r="BS4" i="31"/>
  <c r="BT3" i="31"/>
  <c r="BS45" i="31" l="1"/>
  <c r="BS31" i="31"/>
  <c r="BS17" i="31"/>
  <c r="BS24" i="31"/>
  <c r="BT43" i="31"/>
  <c r="BT10" i="31"/>
  <c r="BT21" i="31"/>
  <c r="BT42" i="31"/>
  <c r="BT41" i="31"/>
  <c r="BT40" i="31"/>
  <c r="BT23" i="31"/>
  <c r="BT28" i="31"/>
  <c r="BT22" i="31"/>
  <c r="BT36" i="31"/>
  <c r="BT35" i="31"/>
  <c r="BT29" i="31"/>
  <c r="BT15" i="31"/>
  <c r="BT4" i="31"/>
  <c r="BU3" i="31"/>
  <c r="BT17" i="31" l="1"/>
  <c r="BT31" i="31"/>
  <c r="BT45" i="31"/>
  <c r="BT24" i="31"/>
  <c r="BU43" i="31"/>
  <c r="BU22" i="31"/>
  <c r="BU10" i="31"/>
  <c r="BU21" i="31"/>
  <c r="BU42" i="31"/>
  <c r="BU41" i="31"/>
  <c r="BU28" i="31"/>
  <c r="BU23" i="31"/>
  <c r="BU24" i="31" s="1"/>
  <c r="BU40" i="31"/>
  <c r="BU35" i="31"/>
  <c r="BU36" i="31"/>
  <c r="BU29" i="31"/>
  <c r="BU15" i="31"/>
  <c r="BV3" i="31"/>
  <c r="BU4" i="31"/>
  <c r="BU31" i="31" l="1"/>
  <c r="BU45" i="31"/>
  <c r="BU17" i="31"/>
  <c r="BV21" i="31"/>
  <c r="BV43" i="31"/>
  <c r="BV15" i="31"/>
  <c r="BV42" i="31"/>
  <c r="BV41" i="31"/>
  <c r="BV35" i="31"/>
  <c r="BV40" i="31"/>
  <c r="BV10" i="31"/>
  <c r="BV36" i="31"/>
  <c r="BV45" i="31" s="1"/>
  <c r="BV23" i="31"/>
  <c r="BV29" i="31"/>
  <c r="BV28" i="31"/>
  <c r="BV22" i="31"/>
  <c r="BW3" i="31"/>
  <c r="BV4" i="31"/>
  <c r="BV24" i="31" l="1"/>
  <c r="BV31" i="31"/>
  <c r="BV17" i="31"/>
  <c r="BW21" i="31"/>
  <c r="BW43" i="31"/>
  <c r="BW22" i="31"/>
  <c r="BW42" i="31"/>
  <c r="BW41" i="31"/>
  <c r="BW23" i="31"/>
  <c r="BW24" i="31" s="1"/>
  <c r="BW40" i="31"/>
  <c r="BW35" i="31"/>
  <c r="BW15" i="31"/>
  <c r="BW36" i="31"/>
  <c r="BW28" i="31"/>
  <c r="BW10" i="31"/>
  <c r="BW29" i="31"/>
  <c r="BX3" i="31"/>
  <c r="BW4" i="31"/>
  <c r="BW31" i="31" l="1"/>
  <c r="BW45" i="31"/>
  <c r="BW17" i="31"/>
  <c r="BX43" i="31"/>
  <c r="BX23" i="31"/>
  <c r="BX22" i="31"/>
  <c r="BX10" i="31"/>
  <c r="BX15" i="31"/>
  <c r="BX42" i="31"/>
  <c r="BX41" i="31"/>
  <c r="BX35" i="31"/>
  <c r="BX40" i="31"/>
  <c r="BX28" i="31"/>
  <c r="BX21" i="31"/>
  <c r="BX36" i="31"/>
  <c r="BX45" i="31" s="1"/>
  <c r="BX29" i="31"/>
  <c r="BX4" i="31"/>
  <c r="BY3" i="31"/>
  <c r="BX24" i="31" l="1"/>
  <c r="BX17" i="31"/>
  <c r="BY23" i="31"/>
  <c r="BY43" i="31"/>
  <c r="BY15" i="31"/>
  <c r="BY42" i="31"/>
  <c r="BY41" i="31"/>
  <c r="BY10" i="31"/>
  <c r="BY40" i="31"/>
  <c r="BY35" i="31"/>
  <c r="BY28" i="31"/>
  <c r="BY22" i="31"/>
  <c r="BY21" i="31"/>
  <c r="BY36" i="31"/>
  <c r="BY29" i="31"/>
  <c r="BZ3" i="31"/>
  <c r="BY4" i="31"/>
  <c r="BX31" i="31" l="1"/>
  <c r="BY31" i="31"/>
  <c r="BY45" i="31"/>
  <c r="BY24" i="31"/>
  <c r="BY17" i="31"/>
  <c r="BZ43" i="31"/>
  <c r="BZ22" i="31"/>
  <c r="BZ10" i="31"/>
  <c r="BZ15" i="31"/>
  <c r="BZ42" i="31"/>
  <c r="BZ41" i="31"/>
  <c r="BZ40" i="31"/>
  <c r="BZ21" i="31"/>
  <c r="BZ23" i="31"/>
  <c r="BZ24" i="31" s="1"/>
  <c r="BZ36" i="31"/>
  <c r="BZ35" i="31"/>
  <c r="BZ29" i="31"/>
  <c r="BZ28" i="31"/>
  <c r="CA3" i="31"/>
  <c r="BZ4" i="31"/>
  <c r="BZ17" i="31" l="1"/>
  <c r="BZ31" i="31"/>
  <c r="BZ45" i="31"/>
  <c r="CA43" i="31"/>
  <c r="CA42" i="31"/>
  <c r="CA41" i="31"/>
  <c r="CA40" i="31"/>
  <c r="CA23" i="31"/>
  <c r="CA22" i="31"/>
  <c r="CA21" i="31"/>
  <c r="CA35" i="31"/>
  <c r="CA10" i="31"/>
  <c r="CA36" i="31"/>
  <c r="CA28" i="31"/>
  <c r="CA29" i="31"/>
  <c r="CA15" i="31"/>
  <c r="CA4" i="31"/>
  <c r="CB3" i="31"/>
  <c r="CA24" i="31" l="1"/>
  <c r="CA31" i="31"/>
  <c r="CA17" i="31"/>
  <c r="CA45" i="31"/>
  <c r="CB23" i="31"/>
  <c r="CB43" i="31"/>
  <c r="CB15" i="31"/>
  <c r="CB10" i="31"/>
  <c r="CB42" i="31"/>
  <c r="CB41" i="31"/>
  <c r="CB40" i="31"/>
  <c r="CB28" i="31"/>
  <c r="CB22" i="31"/>
  <c r="CB36" i="31"/>
  <c r="CB35" i="31"/>
  <c r="CB29" i="31"/>
  <c r="CB21" i="31"/>
  <c r="CC3" i="31"/>
  <c r="CB4" i="31"/>
  <c r="CB45" i="31" l="1"/>
  <c r="CB31" i="31"/>
  <c r="CB24" i="31"/>
  <c r="CB17" i="31"/>
  <c r="CC15" i="31"/>
  <c r="CC43" i="31"/>
  <c r="CC10" i="31"/>
  <c r="CC21" i="31"/>
  <c r="CC42" i="31"/>
  <c r="CC41" i="31"/>
  <c r="CC28" i="31"/>
  <c r="CC40" i="31"/>
  <c r="CC36" i="31"/>
  <c r="CC35" i="31"/>
  <c r="CC23" i="31"/>
  <c r="CC29" i="31"/>
  <c r="CC22" i="31"/>
  <c r="CD3" i="31"/>
  <c r="CC4" i="31"/>
  <c r="CC31" i="31" l="1"/>
  <c r="CC45" i="31"/>
  <c r="CC17" i="31"/>
  <c r="CC24" i="31"/>
  <c r="CD23" i="31"/>
  <c r="CD24" i="31" s="1"/>
  <c r="CD43" i="31"/>
  <c r="CD42" i="31"/>
  <c r="CD41" i="31"/>
  <c r="CD40" i="31"/>
  <c r="CD22" i="31"/>
  <c r="CD10" i="31"/>
  <c r="CD35" i="31"/>
  <c r="CD15" i="31"/>
  <c r="CD36" i="31"/>
  <c r="CD28" i="31"/>
  <c r="CD29" i="31"/>
  <c r="CD21" i="31"/>
  <c r="CD31" i="31" s="1"/>
  <c r="CD4" i="31"/>
  <c r="CE3" i="31"/>
  <c r="CD17" i="31" l="1"/>
  <c r="CD45" i="31"/>
  <c r="CE43" i="31"/>
  <c r="CE21" i="31"/>
  <c r="CE22" i="31"/>
  <c r="CE23" i="31"/>
  <c r="CE10" i="31"/>
  <c r="CE42" i="31"/>
  <c r="CE41" i="31"/>
  <c r="CE40" i="31"/>
  <c r="CE15" i="31"/>
  <c r="CE28" i="31"/>
  <c r="CE36" i="31"/>
  <c r="CE35" i="31"/>
  <c r="CE29" i="31"/>
  <c r="CF3" i="31"/>
  <c r="CE4" i="31"/>
  <c r="CE24" i="31" l="1"/>
  <c r="CE31" i="31" s="1"/>
  <c r="CE17" i="31"/>
  <c r="CE45" i="31"/>
  <c r="CF43" i="31"/>
  <c r="CF21" i="31"/>
  <c r="CF42" i="31"/>
  <c r="CF41" i="31"/>
  <c r="CF40" i="31"/>
  <c r="CF22" i="31"/>
  <c r="CF35" i="31"/>
  <c r="CF10" i="31"/>
  <c r="CF36" i="31"/>
  <c r="CF28" i="31"/>
  <c r="CF29" i="31"/>
  <c r="CF23" i="31"/>
  <c r="CF24" i="31" s="1"/>
  <c r="CF15" i="31"/>
  <c r="CF4" i="31"/>
  <c r="CG3" i="31"/>
  <c r="CF31" i="31" l="1"/>
  <c r="CF17" i="31"/>
  <c r="CF45" i="31"/>
  <c r="CG43" i="31"/>
  <c r="CG23" i="31"/>
  <c r="CG22" i="31"/>
  <c r="CG21" i="31"/>
  <c r="CG15" i="31"/>
  <c r="CG42" i="31"/>
  <c r="CG41" i="31"/>
  <c r="CG40" i="31"/>
  <c r="CG28" i="31"/>
  <c r="CG36" i="31"/>
  <c r="CG35" i="31"/>
  <c r="CG29" i="31"/>
  <c r="CG10" i="31"/>
  <c r="CH3" i="31"/>
  <c r="CG4" i="31"/>
  <c r="CG24" i="31" l="1"/>
  <c r="CG31" i="31"/>
  <c r="CG17" i="31"/>
  <c r="CG45" i="31"/>
  <c r="CH43" i="31"/>
  <c r="CH10" i="31"/>
  <c r="CH23" i="31"/>
  <c r="CH21" i="31"/>
  <c r="CH42" i="31"/>
  <c r="CH41" i="31"/>
  <c r="CH40" i="31"/>
  <c r="CH15" i="31"/>
  <c r="CH35" i="31"/>
  <c r="CH36" i="31"/>
  <c r="CH22" i="31"/>
  <c r="CH29" i="31"/>
  <c r="CH28" i="31"/>
  <c r="CH4" i="31"/>
  <c r="CI3" i="31"/>
  <c r="CH45" i="31" l="1"/>
  <c r="CH17" i="31"/>
  <c r="CH31" i="31"/>
  <c r="CH24" i="31"/>
  <c r="CI43" i="31"/>
  <c r="CI10" i="31"/>
  <c r="CI23" i="31"/>
  <c r="CI21" i="31"/>
  <c r="CI42" i="31"/>
  <c r="CI41" i="31"/>
  <c r="CI40" i="31"/>
  <c r="CI15" i="31"/>
  <c r="CI36" i="31"/>
  <c r="CI35" i="31"/>
  <c r="CI28" i="31"/>
  <c r="CI29" i="31"/>
  <c r="CI22" i="31"/>
  <c r="CI4" i="31"/>
  <c r="CJ3" i="31"/>
  <c r="CI17" i="31" l="1"/>
  <c r="CI31" i="31"/>
  <c r="CI45" i="31"/>
  <c r="CI24" i="31"/>
  <c r="CJ43" i="31"/>
  <c r="CJ23" i="31"/>
  <c r="CJ21" i="31"/>
  <c r="CJ10" i="31"/>
  <c r="CJ22" i="31"/>
  <c r="CJ42" i="31"/>
  <c r="CJ41" i="31"/>
  <c r="CJ28" i="31"/>
  <c r="CJ15" i="31"/>
  <c r="CJ40" i="31"/>
  <c r="CJ36" i="31"/>
  <c r="CJ35" i="31"/>
  <c r="CJ29" i="31"/>
  <c r="CJ4" i="31"/>
  <c r="CK3" i="31"/>
  <c r="CJ45" i="31" l="1"/>
  <c r="CJ31" i="31"/>
  <c r="CJ24" i="31"/>
  <c r="CJ17" i="31"/>
  <c r="CK43" i="31"/>
  <c r="CK23" i="31"/>
  <c r="CK10" i="31"/>
  <c r="CK15" i="31"/>
  <c r="CK21" i="31"/>
  <c r="CK42" i="31"/>
  <c r="CK41" i="31"/>
  <c r="CK40" i="31"/>
  <c r="CK22" i="31"/>
  <c r="CK35" i="31"/>
  <c r="CK36" i="31"/>
  <c r="CK28" i="31"/>
  <c r="CK29" i="31"/>
  <c r="CL3" i="31"/>
  <c r="CK4" i="31"/>
  <c r="CK31" i="31" l="1"/>
  <c r="CK45" i="31"/>
  <c r="CK24" i="31"/>
  <c r="CK17" i="31"/>
  <c r="CL21" i="31"/>
  <c r="CL43" i="31"/>
  <c r="CL22" i="31"/>
  <c r="CL42" i="31"/>
  <c r="CL41" i="31"/>
  <c r="CL28" i="31"/>
  <c r="CL10" i="31"/>
  <c r="CL40" i="31"/>
  <c r="CL15" i="31"/>
  <c r="CL36" i="31"/>
  <c r="CL35" i="31"/>
  <c r="CL29" i="31"/>
  <c r="CL23" i="31"/>
  <c r="CL24" i="31" s="1"/>
  <c r="CM3" i="31"/>
  <c r="CL4" i="31"/>
  <c r="CL45" i="31" l="1"/>
  <c r="CL31" i="31"/>
  <c r="CL17" i="31"/>
  <c r="CM23" i="31"/>
  <c r="CM43" i="31"/>
  <c r="CM42" i="31"/>
  <c r="CM41" i="31"/>
  <c r="CM40" i="31"/>
  <c r="CM22" i="31"/>
  <c r="CM21" i="31"/>
  <c r="CM10" i="31"/>
  <c r="CM15" i="31"/>
  <c r="CM36" i="31"/>
  <c r="CM35" i="31"/>
  <c r="CM28" i="31"/>
  <c r="CM29" i="31"/>
  <c r="CM4" i="31"/>
  <c r="CN3" i="31"/>
  <c r="CM24" i="31" l="1"/>
  <c r="CM31" i="31" s="1"/>
  <c r="CM17" i="31"/>
  <c r="CM45" i="31"/>
  <c r="CN15" i="31"/>
  <c r="CN43" i="31"/>
  <c r="CN22" i="31"/>
  <c r="CN10" i="31"/>
  <c r="CN42" i="31"/>
  <c r="CN41" i="31"/>
  <c r="CN40" i="31"/>
  <c r="CN36" i="31"/>
  <c r="CN35" i="31"/>
  <c r="CN29" i="31"/>
  <c r="CN28" i="31"/>
  <c r="CN23" i="31"/>
  <c r="CN24" i="31" s="1"/>
  <c r="CN21" i="31"/>
  <c r="CN4" i="31"/>
  <c r="CO3" i="31"/>
  <c r="CN45" i="31" l="1"/>
  <c r="CN31" i="31"/>
  <c r="CN17" i="31"/>
  <c r="CO43" i="31"/>
  <c r="CO42" i="31"/>
  <c r="CO41" i="31"/>
  <c r="CO10" i="31"/>
  <c r="CO40" i="31"/>
  <c r="CO23" i="31"/>
  <c r="CO15" i="31"/>
  <c r="CO22" i="31"/>
  <c r="CO36" i="31"/>
  <c r="CO35" i="31"/>
  <c r="CO28" i="31"/>
  <c r="CO29" i="31"/>
  <c r="CO21" i="31"/>
  <c r="CP3" i="31"/>
  <c r="CO4" i="31"/>
  <c r="CO24" i="31" l="1"/>
  <c r="CO31" i="31" s="1"/>
  <c r="CO45" i="31"/>
  <c r="CO17" i="31"/>
  <c r="CP43" i="31"/>
  <c r="CP21" i="31"/>
  <c r="CP22" i="31"/>
  <c r="CP10" i="31"/>
  <c r="CP42" i="31"/>
  <c r="CP41" i="31"/>
  <c r="CP15" i="31"/>
  <c r="CP40" i="31"/>
  <c r="CP23" i="31"/>
  <c r="CP24" i="31" s="1"/>
  <c r="CP36" i="31"/>
  <c r="CP35" i="31"/>
  <c r="CP29" i="31"/>
  <c r="CP28" i="31"/>
  <c r="CP4" i="31"/>
  <c r="CQ3" i="31"/>
  <c r="CP31" i="31" l="1"/>
  <c r="CP45" i="31"/>
  <c r="CP17" i="31"/>
  <c r="CQ43" i="31"/>
  <c r="CQ15" i="31"/>
  <c r="CQ23" i="31"/>
  <c r="CQ21" i="31"/>
  <c r="CQ10" i="31"/>
  <c r="CQ42" i="31"/>
  <c r="CQ41" i="31"/>
  <c r="CQ22" i="31"/>
  <c r="CQ40" i="31"/>
  <c r="CQ36" i="31"/>
  <c r="CQ35" i="31"/>
  <c r="CQ28" i="31"/>
  <c r="CQ29" i="31"/>
  <c r="CR3" i="31"/>
  <c r="CQ4" i="31"/>
  <c r="CQ24" i="31" l="1"/>
  <c r="CQ31" i="31"/>
  <c r="CQ45" i="31"/>
  <c r="CQ17" i="31"/>
  <c r="CR23" i="31"/>
  <c r="CR43" i="31"/>
  <c r="CR15" i="31"/>
  <c r="CR22" i="31"/>
  <c r="CR42" i="31"/>
  <c r="CR41" i="31"/>
  <c r="CR28" i="31"/>
  <c r="CR40" i="31"/>
  <c r="CR21" i="31"/>
  <c r="CR10" i="31"/>
  <c r="CR36" i="31"/>
  <c r="CR35" i="31"/>
  <c r="CR45" i="31" s="1"/>
  <c r="CR29" i="31"/>
  <c r="CR4" i="31"/>
  <c r="CS3" i="31"/>
  <c r="CR17" i="31" l="1"/>
  <c r="CR31" i="31"/>
  <c r="CR24" i="31"/>
  <c r="CS22" i="31"/>
  <c r="CS43" i="31"/>
  <c r="CS23" i="31"/>
  <c r="CS15" i="31"/>
  <c r="CS42" i="31"/>
  <c r="CS41" i="31"/>
  <c r="CS40" i="31"/>
  <c r="CS36" i="31"/>
  <c r="CS35" i="31"/>
  <c r="CS28" i="31"/>
  <c r="CS21" i="31"/>
  <c r="CS29" i="31"/>
  <c r="CS10" i="31"/>
  <c r="CT3" i="31"/>
  <c r="CS4" i="31"/>
  <c r="CS45" i="31" l="1"/>
  <c r="CS31" i="31"/>
  <c r="CS17" i="31"/>
  <c r="CS24" i="31"/>
  <c r="CT43" i="31"/>
  <c r="CT15" i="31"/>
  <c r="CT22" i="31"/>
  <c r="CT42" i="31"/>
  <c r="CT41" i="31"/>
  <c r="CT10" i="31"/>
  <c r="CT40" i="31"/>
  <c r="CT21" i="31"/>
  <c r="CT36" i="31"/>
  <c r="CT35" i="31"/>
  <c r="CT23" i="31"/>
  <c r="CT24" i="31" s="1"/>
  <c r="CT29" i="31"/>
  <c r="CT28" i="31"/>
  <c r="CT4" i="31"/>
  <c r="CU3" i="31"/>
  <c r="CT17" i="31" l="1"/>
  <c r="CT31" i="31"/>
  <c r="CT45" i="31"/>
  <c r="CU43" i="31"/>
  <c r="CU22" i="31"/>
  <c r="CU23" i="31"/>
  <c r="CU10" i="31"/>
  <c r="CU42" i="31"/>
  <c r="CU41" i="31"/>
  <c r="CU28" i="31"/>
  <c r="CU40" i="31"/>
  <c r="CU21" i="31"/>
  <c r="CU15" i="31"/>
  <c r="CU36" i="31"/>
  <c r="CU35" i="31"/>
  <c r="CU29" i="31"/>
  <c r="CV3" i="31"/>
  <c r="CU4" i="31"/>
  <c r="CU24" i="31" l="1"/>
  <c r="CU31" i="31"/>
  <c r="CU45" i="31"/>
  <c r="CU17" i="31"/>
  <c r="CV21" i="31"/>
  <c r="CV43" i="31"/>
  <c r="CV23" i="31"/>
  <c r="CV24" i="31" s="1"/>
  <c r="CV15" i="31"/>
  <c r="CV10" i="31"/>
  <c r="CV22" i="31"/>
  <c r="CV42" i="31"/>
  <c r="CV41" i="31"/>
  <c r="CV40" i="31"/>
  <c r="CV35" i="31"/>
  <c r="CV28" i="31"/>
  <c r="CV36" i="31"/>
  <c r="CV29" i="31"/>
  <c r="CV4" i="31"/>
  <c r="CW3" i="31"/>
  <c r="CV17" i="31" l="1"/>
  <c r="CV31" i="31"/>
  <c r="CV45" i="31"/>
  <c r="CW43" i="31"/>
  <c r="CW23" i="31"/>
  <c r="CW22" i="31"/>
  <c r="CW42" i="31"/>
  <c r="CW41" i="31"/>
  <c r="CW28" i="31"/>
  <c r="CW40" i="31"/>
  <c r="CW21" i="31"/>
  <c r="CW15" i="31"/>
  <c r="CW36" i="31"/>
  <c r="CW35" i="31"/>
  <c r="CW29" i="31"/>
  <c r="CW10" i="31"/>
  <c r="CX3" i="31"/>
  <c r="CW4" i="31"/>
  <c r="CW24" i="31" l="1"/>
  <c r="CW45" i="31"/>
  <c r="CW17" i="31"/>
  <c r="CX23" i="31"/>
  <c r="CX43" i="31"/>
  <c r="CX10" i="31"/>
  <c r="CX22" i="31"/>
  <c r="CX15" i="31"/>
  <c r="CX42" i="31"/>
  <c r="CX41" i="31"/>
  <c r="CX40" i="31"/>
  <c r="CX36" i="31"/>
  <c r="CX35" i="31"/>
  <c r="CX29" i="31"/>
  <c r="CX28" i="31"/>
  <c r="CX21" i="31"/>
  <c r="CY3" i="31"/>
  <c r="CX4" i="31"/>
  <c r="CW31" i="31" l="1"/>
  <c r="CX17" i="31"/>
  <c r="CX45" i="31"/>
  <c r="CX31" i="31"/>
  <c r="CX24" i="31"/>
  <c r="CY23" i="31"/>
  <c r="CY10" i="31"/>
  <c r="CY43" i="31"/>
  <c r="CY22" i="31"/>
  <c r="CY21" i="31"/>
  <c r="CY42" i="31"/>
  <c r="CY41" i="31"/>
  <c r="CY15" i="31"/>
  <c r="CY40" i="31"/>
  <c r="CY36" i="31"/>
  <c r="CY35" i="31"/>
  <c r="CY28" i="31"/>
  <c r="CY29" i="31"/>
  <c r="CZ3" i="31"/>
  <c r="CY4" i="31"/>
  <c r="CY17" i="31" l="1"/>
  <c r="CY45" i="31"/>
  <c r="CY24" i="31"/>
  <c r="CY31" i="31"/>
  <c r="CZ21" i="31"/>
  <c r="CZ43" i="31"/>
  <c r="CZ23" i="31"/>
  <c r="CZ15" i="31"/>
  <c r="CZ42" i="31"/>
  <c r="CZ41" i="31"/>
  <c r="CZ28" i="31"/>
  <c r="CZ40" i="31"/>
  <c r="CZ36" i="31"/>
  <c r="CZ35" i="31"/>
  <c r="CZ22" i="31"/>
  <c r="CZ29" i="31"/>
  <c r="CZ10" i="31"/>
  <c r="CZ4" i="31"/>
  <c r="DA3" i="31"/>
  <c r="CZ45" i="31" l="1"/>
  <c r="CZ17" i="31"/>
  <c r="CZ31" i="31"/>
  <c r="CZ24" i="31"/>
  <c r="DA21" i="31"/>
  <c r="DA43" i="31"/>
  <c r="DA10" i="31"/>
  <c r="DA15" i="31"/>
  <c r="DA22" i="31"/>
  <c r="DA42" i="31"/>
  <c r="DA41" i="31"/>
  <c r="DA40" i="31"/>
  <c r="DA28" i="31"/>
  <c r="DA36" i="31"/>
  <c r="DA35" i="31"/>
  <c r="DA29" i="31"/>
  <c r="DA23" i="31"/>
  <c r="DB3" i="31"/>
  <c r="DA4" i="31"/>
  <c r="DA31" i="31" l="1"/>
  <c r="DA45" i="31"/>
  <c r="DA17" i="31"/>
  <c r="DA24" i="31"/>
  <c r="DB43" i="31"/>
  <c r="DB23" i="31"/>
  <c r="DB10" i="31"/>
  <c r="DB22" i="31"/>
  <c r="DB42" i="31"/>
  <c r="DB41" i="31"/>
  <c r="DB28" i="31"/>
  <c r="DB21" i="31"/>
  <c r="DB40" i="31"/>
  <c r="DB15" i="31"/>
  <c r="DB36" i="31"/>
  <c r="DB35" i="31"/>
  <c r="DB29" i="31"/>
  <c r="DB4" i="31"/>
  <c r="DC3" i="31"/>
  <c r="DB45" i="31" l="1"/>
  <c r="DB17" i="31"/>
  <c r="DB31" i="31"/>
  <c r="DB24" i="31"/>
  <c r="DC43" i="31"/>
  <c r="DC10" i="31"/>
  <c r="DC23" i="31"/>
  <c r="DC24" i="31" s="1"/>
  <c r="DC42" i="31"/>
  <c r="DC41" i="31"/>
  <c r="DC40" i="31"/>
  <c r="DC21" i="31"/>
  <c r="DC28" i="31"/>
  <c r="DC22" i="31"/>
  <c r="DC36" i="31"/>
  <c r="DC35" i="31"/>
  <c r="DC29" i="31"/>
  <c r="DC15" i="31"/>
  <c r="DD3" i="31"/>
  <c r="DC4" i="31"/>
  <c r="DC17" i="31" l="1"/>
  <c r="DC31" i="31"/>
  <c r="DC45" i="31"/>
  <c r="DD43" i="31"/>
  <c r="DD21" i="31"/>
  <c r="DD15" i="31"/>
  <c r="DD42" i="31"/>
  <c r="DD41" i="31"/>
  <c r="DD40" i="31"/>
  <c r="DD23" i="31"/>
  <c r="DD22" i="31"/>
  <c r="DD36" i="31"/>
  <c r="DD35" i="31"/>
  <c r="DD28" i="31"/>
  <c r="DD29" i="31"/>
  <c r="DD10" i="31"/>
  <c r="DD4" i="31"/>
  <c r="DE3" i="31"/>
  <c r="DD24" i="31" l="1"/>
  <c r="DD45" i="31"/>
  <c r="DD31" i="31"/>
  <c r="DD17" i="31"/>
  <c r="DE43" i="31"/>
  <c r="DE10" i="31"/>
  <c r="DE21" i="31"/>
  <c r="DE42" i="31"/>
  <c r="DE41" i="31"/>
  <c r="DE23" i="31"/>
  <c r="DE40" i="31"/>
  <c r="DE28" i="31"/>
  <c r="DE22" i="31"/>
  <c r="DE15" i="31"/>
  <c r="DE36" i="31"/>
  <c r="DE35" i="31"/>
  <c r="DE29" i="31"/>
  <c r="DF3" i="31"/>
  <c r="DE4" i="31"/>
  <c r="DE17" i="31" l="1"/>
  <c r="DE31" i="31"/>
  <c r="DE45" i="31"/>
  <c r="DE24" i="31"/>
  <c r="DF43" i="31"/>
  <c r="DF21" i="31"/>
  <c r="DF15" i="31"/>
  <c r="DF42" i="31"/>
  <c r="DF41" i="31"/>
  <c r="DF22" i="31"/>
  <c r="DF40" i="31"/>
  <c r="DF23" i="31"/>
  <c r="DF36" i="31"/>
  <c r="DF35" i="31"/>
  <c r="DF28" i="31"/>
  <c r="DF29" i="31"/>
  <c r="DF10" i="31"/>
  <c r="DG3" i="31"/>
  <c r="DF4" i="31"/>
  <c r="DF31" i="31" l="1"/>
  <c r="DF45" i="31"/>
  <c r="DF24" i="31"/>
  <c r="DF17" i="31"/>
  <c r="DG43" i="31"/>
  <c r="DG22" i="31"/>
  <c r="DG21" i="31"/>
  <c r="DG42" i="31"/>
  <c r="DG41" i="31"/>
  <c r="DG28" i="31"/>
  <c r="DG15" i="31"/>
  <c r="DG40" i="31"/>
  <c r="DG23" i="31"/>
  <c r="DG36" i="31"/>
  <c r="DG35" i="31"/>
  <c r="DG10" i="31"/>
  <c r="DG29" i="31"/>
  <c r="DG4" i="31"/>
  <c r="DH3" i="31"/>
  <c r="DG31" i="31" l="1"/>
  <c r="DG45" i="31"/>
  <c r="DG17" i="31"/>
  <c r="DG24" i="31"/>
  <c r="DH43" i="31"/>
  <c r="DH10" i="31"/>
  <c r="DH15" i="31"/>
  <c r="DH22" i="31"/>
  <c r="DH23" i="31"/>
  <c r="DH42" i="31"/>
  <c r="DH41" i="31"/>
  <c r="DH40" i="31"/>
  <c r="DH28" i="31"/>
  <c r="DH36" i="31"/>
  <c r="DH35" i="31"/>
  <c r="DH29" i="31"/>
  <c r="DH21" i="31"/>
  <c r="DI3" i="31"/>
  <c r="DH4" i="31"/>
  <c r="DH17" i="31" l="1"/>
  <c r="DH45" i="31"/>
  <c r="DH31" i="31"/>
  <c r="DH24" i="31"/>
  <c r="DI43" i="31"/>
  <c r="DI21" i="31"/>
  <c r="DI22" i="31"/>
  <c r="DI10" i="31"/>
  <c r="DI42" i="31"/>
  <c r="DI41" i="31"/>
  <c r="DI40" i="31"/>
  <c r="DI23" i="31"/>
  <c r="DI24" i="31" s="1"/>
  <c r="DI15" i="31"/>
  <c r="DI36" i="31"/>
  <c r="DI35" i="31"/>
  <c r="DI29" i="31"/>
  <c r="DI28" i="31"/>
  <c r="DI4" i="31"/>
  <c r="DJ3" i="31"/>
  <c r="DI31" i="31" l="1"/>
  <c r="DI45" i="31"/>
  <c r="DI17" i="31"/>
  <c r="DJ43" i="31"/>
  <c r="DJ21" i="31"/>
  <c r="DJ23" i="31"/>
  <c r="DJ42" i="31"/>
  <c r="DJ41" i="31"/>
  <c r="DJ22" i="31"/>
  <c r="DJ40" i="31"/>
  <c r="DJ36" i="31"/>
  <c r="DJ35" i="31"/>
  <c r="DJ28" i="31"/>
  <c r="DJ29" i="31"/>
  <c r="DJ10" i="31"/>
  <c r="DJ15" i="31"/>
  <c r="DK3" i="31"/>
  <c r="DJ4" i="31"/>
  <c r="DJ24" i="31" l="1"/>
  <c r="DJ17" i="31"/>
  <c r="DJ31" i="31"/>
  <c r="DJ45" i="31"/>
  <c r="DK43" i="31"/>
  <c r="DK23" i="31"/>
  <c r="DK10" i="31"/>
  <c r="DK21" i="31"/>
  <c r="DK42" i="31"/>
  <c r="DK41" i="31"/>
  <c r="DK28" i="31"/>
  <c r="DK15" i="31"/>
  <c r="DK40" i="31"/>
  <c r="DK22" i="31"/>
  <c r="DK36" i="31"/>
  <c r="DK35" i="31"/>
  <c r="DK29" i="31"/>
  <c r="DK4" i="31"/>
  <c r="DL3" i="31"/>
  <c r="DK31" i="31" l="1"/>
  <c r="DK45" i="31"/>
  <c r="DK24" i="31"/>
  <c r="DK17" i="31"/>
  <c r="DL10" i="31"/>
  <c r="DL43" i="31"/>
  <c r="DL23" i="31"/>
  <c r="DL42" i="31"/>
  <c r="DL41" i="31"/>
  <c r="DL40" i="31"/>
  <c r="DL22" i="31"/>
  <c r="DL21" i="31"/>
  <c r="DL15" i="31"/>
  <c r="DL36" i="31"/>
  <c r="DL35" i="31"/>
  <c r="DL29" i="31"/>
  <c r="DL28" i="31"/>
  <c r="DL4" i="31"/>
  <c r="DM3" i="31"/>
  <c r="DL31" i="31" l="1"/>
  <c r="DL45" i="31"/>
  <c r="DL17" i="31"/>
  <c r="DL24" i="31"/>
  <c r="DM43" i="31"/>
  <c r="DM22" i="31"/>
  <c r="DM15" i="31"/>
  <c r="DM23" i="31"/>
  <c r="DM42" i="31"/>
  <c r="DM41" i="31"/>
  <c r="DM21" i="31"/>
  <c r="DM40" i="31"/>
  <c r="DM10" i="31"/>
  <c r="DM36" i="31"/>
  <c r="DM35" i="31"/>
  <c r="DM28" i="31"/>
  <c r="DM29" i="31"/>
  <c r="DN3" i="31"/>
  <c r="DM4" i="31"/>
  <c r="DM31" i="31" l="1"/>
  <c r="DM45" i="31"/>
  <c r="DM17" i="31"/>
  <c r="DM24" i="31"/>
  <c r="DN43" i="31"/>
  <c r="DN10" i="31"/>
  <c r="DN15" i="31"/>
  <c r="DN42" i="31"/>
  <c r="DN41" i="31"/>
  <c r="DN28" i="31"/>
  <c r="DN40" i="31"/>
  <c r="DN22" i="31"/>
  <c r="DN21" i="31"/>
  <c r="DN36" i="31"/>
  <c r="DN35" i="31"/>
  <c r="DN45" i="31" s="1"/>
  <c r="DN23" i="31"/>
  <c r="DN24" i="31" s="1"/>
  <c r="DN29" i="31"/>
  <c r="DN4" i="31"/>
  <c r="DO3" i="31"/>
  <c r="DN17" i="31" l="1"/>
  <c r="DN31" i="31"/>
  <c r="DO43" i="31"/>
  <c r="DO23" i="31"/>
  <c r="DO15" i="31"/>
  <c r="DO10" i="31"/>
  <c r="DO42" i="31"/>
  <c r="DO41" i="31"/>
  <c r="DO40" i="31"/>
  <c r="DO21" i="31"/>
  <c r="DO28" i="31"/>
  <c r="DO22" i="31"/>
  <c r="DO36" i="31"/>
  <c r="DO35" i="31"/>
  <c r="DO29" i="31"/>
  <c r="DP3" i="31"/>
  <c r="DO4" i="31"/>
  <c r="DO24" i="31" l="1"/>
  <c r="DO31" i="31"/>
  <c r="DO45" i="31"/>
  <c r="DO17" i="31"/>
  <c r="DP43" i="31"/>
  <c r="DP15" i="31"/>
  <c r="DP42" i="31"/>
  <c r="DP41" i="31"/>
  <c r="DP23" i="31"/>
  <c r="DP22" i="31"/>
  <c r="DP40" i="31"/>
  <c r="DP21" i="31"/>
  <c r="DP10" i="31"/>
  <c r="DP36" i="31"/>
  <c r="DP35" i="31"/>
  <c r="DP29" i="31"/>
  <c r="DP28" i="31"/>
  <c r="DP4" i="31"/>
  <c r="DQ3" i="31"/>
  <c r="DP31" i="31" l="1"/>
  <c r="DP24" i="31"/>
  <c r="DP17" i="31"/>
  <c r="DP45" i="31"/>
  <c r="DQ43" i="31"/>
  <c r="DQ15" i="31"/>
  <c r="DQ42" i="31"/>
  <c r="DQ41" i="31"/>
  <c r="DQ21" i="31"/>
  <c r="DQ10" i="31"/>
  <c r="DQ40" i="31"/>
  <c r="DQ22" i="31"/>
  <c r="DQ23" i="31"/>
  <c r="DQ36" i="31"/>
  <c r="DQ35" i="31"/>
  <c r="DQ29" i="31"/>
  <c r="DQ28" i="31"/>
  <c r="DR3" i="31"/>
  <c r="DQ4" i="31"/>
  <c r="DQ31" i="31" l="1"/>
  <c r="DQ17" i="31"/>
  <c r="DQ24" i="31"/>
  <c r="DQ45" i="31"/>
  <c r="DR43" i="31"/>
  <c r="DR22" i="31"/>
  <c r="DR21" i="31"/>
  <c r="DR10" i="31"/>
  <c r="DR23" i="31"/>
  <c r="DR42" i="31"/>
  <c r="DR41" i="31"/>
  <c r="DR40" i="31"/>
  <c r="DR15" i="31"/>
  <c r="DR36" i="31"/>
  <c r="DR35" i="31"/>
  <c r="DR29" i="31"/>
  <c r="DR28" i="31"/>
  <c r="DR4" i="31"/>
  <c r="DS3" i="31"/>
  <c r="DR31" i="31" l="1"/>
  <c r="DR17" i="31"/>
  <c r="DR45" i="31"/>
  <c r="DR24" i="31"/>
  <c r="DS43" i="31"/>
  <c r="DS22" i="31"/>
  <c r="DS21" i="31"/>
  <c r="DS10" i="31"/>
  <c r="DS42" i="31"/>
  <c r="DS41" i="31"/>
  <c r="DS40" i="31"/>
  <c r="DS15" i="31"/>
  <c r="DS36" i="31"/>
  <c r="DS35" i="31"/>
  <c r="DS29" i="31"/>
  <c r="DS28" i="31"/>
  <c r="DS23" i="31"/>
  <c r="DS4" i="31"/>
  <c r="DT3" i="31"/>
  <c r="DS31" i="31" l="1"/>
  <c r="DS17" i="31"/>
  <c r="DS45" i="31"/>
  <c r="DS24" i="31"/>
  <c r="DT43" i="31"/>
  <c r="DT23" i="31"/>
  <c r="DT21" i="31"/>
  <c r="DT42" i="31"/>
  <c r="DT41" i="31"/>
  <c r="DT15" i="31"/>
  <c r="DT40" i="31"/>
  <c r="DT22" i="31"/>
  <c r="DT10" i="31"/>
  <c r="DT17" i="31" s="1"/>
  <c r="DT36" i="31"/>
  <c r="DT35" i="31"/>
  <c r="DT45" i="31" s="1"/>
  <c r="DT29" i="31"/>
  <c r="DT28" i="31"/>
  <c r="DU3" i="31"/>
  <c r="DT4" i="31"/>
  <c r="DT31" i="31" l="1"/>
  <c r="DT24" i="31"/>
  <c r="DU43" i="31"/>
  <c r="DU10" i="31"/>
  <c r="DU15" i="31"/>
  <c r="DU42" i="31"/>
  <c r="DU41" i="31"/>
  <c r="DU22" i="31"/>
  <c r="DU40" i="31"/>
  <c r="DU23" i="31"/>
  <c r="DU21" i="31"/>
  <c r="DU36" i="31"/>
  <c r="DU35" i="31"/>
  <c r="DU29" i="31"/>
  <c r="DU28" i="31"/>
  <c r="DU4" i="31"/>
  <c r="DV3" i="31"/>
  <c r="DU17" i="31" l="1"/>
  <c r="DU31" i="31"/>
  <c r="DU45" i="31"/>
  <c r="DU24" i="31"/>
  <c r="DV43" i="31"/>
  <c r="DV15" i="31"/>
  <c r="DV22" i="31"/>
  <c r="DV10" i="31"/>
  <c r="DV17" i="31" s="1"/>
  <c r="DV42" i="31"/>
  <c r="DV41" i="31"/>
  <c r="DV23" i="31"/>
  <c r="DV40" i="31"/>
  <c r="DV21" i="31"/>
  <c r="DV36" i="31"/>
  <c r="DV35" i="31"/>
  <c r="DV29" i="31"/>
  <c r="DV28" i="31"/>
  <c r="DW3" i="31"/>
  <c r="DV4" i="31"/>
  <c r="DV24" i="31" l="1"/>
  <c r="DV31" i="31" s="1"/>
  <c r="DV45" i="31"/>
  <c r="DW43" i="31"/>
  <c r="DW23" i="31"/>
  <c r="DW24" i="31" s="1"/>
  <c r="DW42" i="31"/>
  <c r="DW41" i="31"/>
  <c r="DW10" i="31"/>
  <c r="DW40" i="31"/>
  <c r="DW21" i="31"/>
  <c r="DW15" i="31"/>
  <c r="DW36" i="31"/>
  <c r="DW35" i="31"/>
  <c r="DW29" i="31"/>
  <c r="DW28" i="31"/>
  <c r="DW22" i="31"/>
  <c r="DX3" i="31"/>
  <c r="DW4" i="31"/>
  <c r="DW17" i="31" l="1"/>
  <c r="DW31" i="31"/>
  <c r="DW45" i="31"/>
  <c r="DX43" i="31"/>
  <c r="DX23" i="31"/>
  <c r="DX21" i="31"/>
  <c r="DX42" i="31"/>
  <c r="DX41" i="31"/>
  <c r="DX40" i="31"/>
  <c r="DX15" i="31"/>
  <c r="DX10" i="31"/>
  <c r="DX36" i="31"/>
  <c r="DX35" i="31"/>
  <c r="DX22" i="31"/>
  <c r="DX29" i="31"/>
  <c r="DX28" i="31"/>
  <c r="DX4" i="31"/>
  <c r="DY3" i="31"/>
  <c r="DX24" i="31" l="1"/>
  <c r="DX45" i="31"/>
  <c r="DX31" i="31"/>
  <c r="DX17" i="31"/>
  <c r="DY4" i="31"/>
  <c r="DY15" i="31"/>
  <c r="H15" i="31" s="1"/>
  <c r="DY43" i="31"/>
  <c r="H43" i="31" s="1"/>
  <c r="DY23" i="31"/>
  <c r="DY22" i="31"/>
  <c r="DY42" i="31"/>
  <c r="H42" i="31" s="1"/>
  <c r="DY41" i="31"/>
  <c r="H41" i="31" s="1"/>
  <c r="DY40" i="31"/>
  <c r="H40" i="31" s="1"/>
  <c r="DY21" i="31"/>
  <c r="DY10" i="31"/>
  <c r="DY36" i="31"/>
  <c r="DY35" i="31"/>
  <c r="H35" i="31" s="1"/>
  <c r="DY29" i="31"/>
  <c r="H29" i="31" s="1"/>
  <c r="DY28" i="31"/>
  <c r="H28" i="31" s="1"/>
  <c r="K13" i="29" l="1"/>
  <c r="N10" i="28"/>
  <c r="P11" i="30"/>
  <c r="N8" i="30"/>
  <c r="K11" i="29"/>
  <c r="O12" i="28"/>
  <c r="K18" i="28"/>
  <c r="P18" i="28"/>
  <c r="S10" i="28"/>
  <c r="L10" i="29"/>
  <c r="K14" i="29"/>
  <c r="P12" i="28"/>
  <c r="N12" i="28"/>
  <c r="R12" i="28"/>
  <c r="S18" i="29"/>
  <c r="Q12" i="28"/>
  <c r="L14" i="29"/>
  <c r="R20" i="30"/>
  <c r="S11" i="29"/>
  <c r="J18" i="28"/>
  <c r="S9" i="28"/>
  <c r="L19" i="29"/>
  <c r="R8" i="28"/>
  <c r="S11" i="30"/>
  <c r="P8" i="28"/>
  <c r="J12" i="28"/>
  <c r="M10" i="30"/>
  <c r="S8" i="30"/>
  <c r="M18" i="30"/>
  <c r="Q11" i="28"/>
  <c r="M19" i="30"/>
  <c r="P19" i="30"/>
  <c r="S8" i="28"/>
  <c r="N13" i="29"/>
  <c r="L10" i="30"/>
  <c r="O20" i="30"/>
  <c r="O14" i="29"/>
  <c r="P18" i="29"/>
  <c r="S18" i="28"/>
  <c r="L21" i="30"/>
  <c r="Q18" i="28"/>
  <c r="K18" i="29"/>
  <c r="P10" i="28"/>
  <c r="Q10" i="28"/>
  <c r="K19" i="30"/>
  <c r="N10" i="30"/>
  <c r="S9" i="30"/>
  <c r="J14" i="29"/>
  <c r="N11" i="28"/>
  <c r="Q19" i="29"/>
  <c r="N9" i="28"/>
  <c r="K11" i="30"/>
  <c r="R10" i="30"/>
  <c r="Q12" i="30"/>
  <c r="P8" i="30"/>
  <c r="Q11" i="30"/>
  <c r="N19" i="29"/>
  <c r="P20" i="30"/>
  <c r="K20" i="30"/>
  <c r="S19" i="30"/>
  <c r="K12" i="30"/>
  <c r="J10" i="30"/>
  <c r="H10" i="30" s="1"/>
  <c r="J12" i="26" s="1"/>
  <c r="L8" i="28"/>
  <c r="N19" i="30"/>
  <c r="O11" i="30"/>
  <c r="O8" i="30"/>
  <c r="L10" i="28"/>
  <c r="S9" i="29"/>
  <c r="P21" i="30"/>
  <c r="P11" i="28"/>
  <c r="L11" i="29"/>
  <c r="R11" i="29"/>
  <c r="J12" i="29"/>
  <c r="H12" i="29" s="1"/>
  <c r="I12" i="26" s="1"/>
  <c r="M18" i="28"/>
  <c r="K8" i="30"/>
  <c r="R18" i="29"/>
  <c r="O9" i="29"/>
  <c r="M10" i="28"/>
  <c r="Q18" i="29"/>
  <c r="P12" i="29"/>
  <c r="Q9" i="28"/>
  <c r="K9" i="30"/>
  <c r="Q14" i="29"/>
  <c r="M18" i="29"/>
  <c r="M9" i="28"/>
  <c r="N18" i="30"/>
  <c r="R18" i="28"/>
  <c r="Q8" i="29"/>
  <c r="N18" i="28"/>
  <c r="O8" i="29"/>
  <c r="R10" i="29"/>
  <c r="P11" i="29"/>
  <c r="O10" i="28"/>
  <c r="O11" i="28"/>
  <c r="R11" i="28"/>
  <c r="R14" i="29"/>
  <c r="S12" i="28"/>
  <c r="Q20" i="30"/>
  <c r="S12" i="30"/>
  <c r="Q9" i="30"/>
  <c r="L8" i="30"/>
  <c r="M13" i="29"/>
  <c r="S14" i="29"/>
  <c r="K18" i="30"/>
  <c r="O19" i="30"/>
  <c r="R11" i="30"/>
  <c r="Q18" i="30"/>
  <c r="L9" i="29"/>
  <c r="M12" i="29"/>
  <c r="N20" i="30"/>
  <c r="M11" i="28"/>
  <c r="N8" i="29"/>
  <c r="N9" i="30"/>
  <c r="N8" i="28"/>
  <c r="M8" i="28"/>
  <c r="S12" i="29"/>
  <c r="P9" i="30"/>
  <c r="M12" i="30"/>
  <c r="J21" i="30"/>
  <c r="L18" i="29"/>
  <c r="J19" i="29"/>
  <c r="Q8" i="28"/>
  <c r="Q8" i="30"/>
  <c r="L12" i="30"/>
  <c r="S20" i="30"/>
  <c r="J10" i="28"/>
  <c r="P10" i="30"/>
  <c r="J11" i="28"/>
  <c r="L13" i="29"/>
  <c r="S8" i="29"/>
  <c r="L18" i="30"/>
  <c r="P9" i="28"/>
  <c r="R21" i="30"/>
  <c r="L20" i="30"/>
  <c r="K10" i="28"/>
  <c r="M19" i="29"/>
  <c r="N12" i="30"/>
  <c r="S10" i="29"/>
  <c r="Q11" i="29"/>
  <c r="K12" i="29"/>
  <c r="M21" i="30"/>
  <c r="N18" i="29"/>
  <c r="K9" i="28"/>
  <c r="Q10" i="30"/>
  <c r="P18" i="30"/>
  <c r="P12" i="30"/>
  <c r="R12" i="29"/>
  <c r="J12" i="30"/>
  <c r="O11" i="29"/>
  <c r="K11" i="28"/>
  <c r="M12" i="28"/>
  <c r="M8" i="29"/>
  <c r="O10" i="30"/>
  <c r="R10" i="28"/>
  <c r="O21" i="30"/>
  <c r="M8" i="30"/>
  <c r="O12" i="29"/>
  <c r="J20" i="30"/>
  <c r="N14" i="29"/>
  <c r="K21" i="30"/>
  <c r="N21" i="30"/>
  <c r="O9" i="30"/>
  <c r="M11" i="29"/>
  <c r="O8" i="28"/>
  <c r="L18" i="28"/>
  <c r="R9" i="28"/>
  <c r="M14" i="29"/>
  <c r="S18" i="30"/>
  <c r="M9" i="30"/>
  <c r="L12" i="29"/>
  <c r="R8" i="30"/>
  <c r="M11" i="30"/>
  <c r="O18" i="30"/>
  <c r="Q21" i="30"/>
  <c r="J18" i="29"/>
  <c r="O18" i="29"/>
  <c r="K19" i="29"/>
  <c r="P19" i="29"/>
  <c r="Q19" i="30"/>
  <c r="N11" i="30"/>
  <c r="N11" i="29"/>
  <c r="O19" i="29"/>
  <c r="R18" i="30"/>
  <c r="J11" i="30"/>
  <c r="L19" i="30"/>
  <c r="J8" i="28"/>
  <c r="P14" i="29"/>
  <c r="O12" i="30"/>
  <c r="O9" i="28"/>
  <c r="L12" i="28"/>
  <c r="S13" i="29"/>
  <c r="K10" i="29"/>
  <c r="R13" i="29"/>
  <c r="L11" i="28"/>
  <c r="O13" i="29"/>
  <c r="K8" i="28"/>
  <c r="S11" i="28"/>
  <c r="L8" i="29"/>
  <c r="P13" i="29"/>
  <c r="J18" i="30"/>
  <c r="J19" i="30"/>
  <c r="S10" i="30"/>
  <c r="Q12" i="29"/>
  <c r="L9" i="28"/>
  <c r="K10" i="30"/>
  <c r="N12" i="29"/>
  <c r="M9" i="29"/>
  <c r="L11" i="30"/>
  <c r="R19" i="30"/>
  <c r="J13" i="29"/>
  <c r="L9" i="30"/>
  <c r="K12" i="28"/>
  <c r="Q13" i="29"/>
  <c r="R9" i="29"/>
  <c r="N9" i="29"/>
  <c r="K8" i="29"/>
  <c r="O10" i="29"/>
  <c r="R9" i="30"/>
  <c r="O18" i="28"/>
  <c r="S19" i="29"/>
  <c r="J10" i="29"/>
  <c r="R8" i="29"/>
  <c r="N10" i="29"/>
  <c r="M10" i="29"/>
  <c r="R12" i="30"/>
  <c r="P10" i="29"/>
  <c r="R19" i="29"/>
  <c r="S21" i="30"/>
  <c r="Q9" i="29"/>
  <c r="M20" i="30"/>
  <c r="P9" i="29"/>
  <c r="Q10" i="29"/>
  <c r="P8" i="29"/>
  <c r="K9" i="29"/>
  <c r="H22" i="31"/>
  <c r="J9" i="29"/>
  <c r="H9" i="29" s="1"/>
  <c r="I9" i="26" s="1"/>
  <c r="H11" i="31"/>
  <c r="J9" i="28"/>
  <c r="H21" i="31"/>
  <c r="J8" i="29"/>
  <c r="DY31" i="31"/>
  <c r="H31" i="31" s="1"/>
  <c r="H36" i="31"/>
  <c r="J9" i="30"/>
  <c r="J8" i="30"/>
  <c r="DY45" i="31"/>
  <c r="H45" i="31" s="1"/>
  <c r="DY24" i="31"/>
  <c r="H23" i="31"/>
  <c r="DY17" i="31"/>
  <c r="H17" i="31" s="1"/>
  <c r="H10" i="31"/>
  <c r="L23" i="28" l="1"/>
  <c r="H8" i="28"/>
  <c r="H8" i="26" s="1"/>
  <c r="J23" i="28"/>
  <c r="H8" i="29"/>
  <c r="I8" i="26" s="1"/>
  <c r="J23" i="30"/>
  <c r="H8" i="30"/>
  <c r="J8" i="26" s="1"/>
  <c r="H24" i="31"/>
  <c r="J11" i="29"/>
  <c r="H18" i="28"/>
  <c r="H18" i="26" s="1"/>
  <c r="R23" i="28"/>
  <c r="P23" i="28"/>
  <c r="H12" i="28"/>
  <c r="H14" i="26" s="1"/>
  <c r="S23" i="30"/>
  <c r="S23" i="28"/>
  <c r="H14" i="29"/>
  <c r="I14" i="26" s="1"/>
  <c r="P23" i="30"/>
  <c r="O23" i="30"/>
  <c r="K23" i="30"/>
  <c r="Q23" i="29"/>
  <c r="O23" i="29"/>
  <c r="L23" i="30"/>
  <c r="N23" i="29"/>
  <c r="N23" i="28"/>
  <c r="M23" i="28"/>
  <c r="H21" i="30"/>
  <c r="J21" i="26" s="1"/>
  <c r="M21" i="26" s="1"/>
  <c r="H18" i="29"/>
  <c r="I18" i="26" s="1"/>
  <c r="H19" i="29"/>
  <c r="I21" i="26" s="1"/>
  <c r="L21" i="26" s="1"/>
  <c r="Q23" i="28"/>
  <c r="Q23" i="30"/>
  <c r="H10" i="28"/>
  <c r="H12" i="26" s="1"/>
  <c r="H11" i="28"/>
  <c r="H13" i="26" s="1"/>
  <c r="S23" i="29"/>
  <c r="H12" i="30"/>
  <c r="J14" i="26" s="1"/>
  <c r="M23" i="29"/>
  <c r="M23" i="30"/>
  <c r="H20" i="30"/>
  <c r="J20" i="26" s="1"/>
  <c r="M20" i="26" s="1"/>
  <c r="O23" i="28"/>
  <c r="R23" i="30"/>
  <c r="H11" i="30"/>
  <c r="J13" i="26" s="1"/>
  <c r="M13" i="26" s="1"/>
  <c r="K23" i="28"/>
  <c r="L23" i="29"/>
  <c r="H18" i="30"/>
  <c r="J18" i="26" s="1"/>
  <c r="H19" i="30"/>
  <c r="J19" i="26" s="1"/>
  <c r="M19" i="26" s="1"/>
  <c r="H10" i="29"/>
  <c r="I10" i="26" s="1"/>
  <c r="L10" i="26" s="1"/>
  <c r="H13" i="29"/>
  <c r="I13" i="26" s="1"/>
  <c r="L13" i="26" s="1"/>
  <c r="K23" i="29"/>
  <c r="H9" i="28"/>
  <c r="H9" i="26" s="1"/>
  <c r="L9" i="26" s="1"/>
  <c r="P23" i="29"/>
  <c r="R23" i="29"/>
  <c r="H9" i="30"/>
  <c r="J9" i="26" s="1"/>
  <c r="M9" i="26" s="1"/>
  <c r="N23" i="30"/>
  <c r="J23" i="29" l="1"/>
  <c r="H23" i="29" s="1"/>
  <c r="H11" i="29"/>
  <c r="I11" i="26" s="1"/>
  <c r="L8" i="26"/>
  <c r="J23" i="26"/>
  <c r="M8" i="26"/>
  <c r="L12" i="26"/>
  <c r="M12" i="26"/>
  <c r="H23" i="26"/>
  <c r="H23" i="28"/>
  <c r="H23" i="30"/>
  <c r="L14" i="26"/>
  <c r="L18" i="26"/>
  <c r="M14" i="26"/>
  <c r="M18" i="26"/>
  <c r="L11" i="26" l="1"/>
  <c r="I23" i="26"/>
  <c r="L23" i="26"/>
  <c r="I25" i="26"/>
  <c r="M23" i="26"/>
  <c r="J25" i="26"/>
  <c r="H25" i="26"/>
  <c r="H34" i="26" l="1"/>
  <c r="H32" i="26"/>
  <c r="H30" i="26"/>
  <c r="H31" i="26"/>
  <c r="H33" i="26"/>
</calcChain>
</file>

<file path=xl/sharedStrings.xml><?xml version="1.0" encoding="utf-8"?>
<sst xmlns="http://schemas.openxmlformats.org/spreadsheetml/2006/main" count="471" uniqueCount="202">
  <si>
    <t>Tower Owner</t>
  </si>
  <si>
    <t>ASR</t>
  </si>
  <si>
    <t>Coordinates (NAD 83)</t>
  </si>
  <si>
    <t>42 17' 17"N, 91 52' 54"W</t>
  </si>
  <si>
    <t>42 02' 42"N, 91 38' 48"W</t>
  </si>
  <si>
    <t>42 17' 43.0"N, 91 53' 10.40"W</t>
  </si>
  <si>
    <t>Antenna Height (AGL)</t>
  </si>
  <si>
    <t>276.8m</t>
  </si>
  <si>
    <t>219.09m</t>
  </si>
  <si>
    <t>363.66m</t>
  </si>
  <si>
    <t>ERP</t>
  </si>
  <si>
    <t>500kW</t>
  </si>
  <si>
    <t>1000kW</t>
  </si>
  <si>
    <t>188kW</t>
  </si>
  <si>
    <t>Move feasible? (Y/N)</t>
  </si>
  <si>
    <t>Coverage</t>
  </si>
  <si>
    <t>HHs</t>
  </si>
  <si>
    <t>Var</t>
  </si>
  <si>
    <t>@ 80 dBu</t>
  </si>
  <si>
    <t>@ 48 dBu</t>
  </si>
  <si>
    <t>@ 41 dBu</t>
  </si>
  <si>
    <t>Other Tenants</t>
  </si>
  <si>
    <t>1 - FM's</t>
  </si>
  <si>
    <t>OTA</t>
  </si>
  <si>
    <t>Map</t>
  </si>
  <si>
    <t>Current:</t>
  </si>
  <si>
    <t>Proposed:</t>
  </si>
  <si>
    <t>Major Tower Corporation</t>
  </si>
  <si>
    <t>Small Towers, LLC</t>
  </si>
  <si>
    <t>Broadcast Competitor</t>
  </si>
  <si>
    <t>Leaser Tower (Option 2)</t>
  </si>
  <si>
    <t>Buyer Tower (Option 3)</t>
  </si>
  <si>
    <t>Current Tower (Option 1)</t>
  </si>
  <si>
    <t>Workbook Rules</t>
  </si>
  <si>
    <t>Active Cell Tower Inc</t>
  </si>
  <si>
    <t>Paul Barnhurst</t>
  </si>
  <si>
    <t>Version 1</t>
  </si>
  <si>
    <t>Unit</t>
  </si>
  <si>
    <t>Scenario 1: Buy The Equipment</t>
  </si>
  <si>
    <t>Scenario 2: Lease The Equipment</t>
  </si>
  <si>
    <t>Variance S1 vs S2</t>
  </si>
  <si>
    <t>Annual Expenses</t>
  </si>
  <si>
    <t>Employee Costs</t>
  </si>
  <si>
    <t>$</t>
  </si>
  <si>
    <t>Rent Costs</t>
  </si>
  <si>
    <t>Operating Costs</t>
  </si>
  <si>
    <t>Misc Costs</t>
  </si>
  <si>
    <t>Lease Costs</t>
  </si>
  <si>
    <t>One-Time Expenses</t>
  </si>
  <si>
    <t>Equipment Purchase</t>
  </si>
  <si>
    <t>Facility Repair costs</t>
  </si>
  <si>
    <t>Equipment Repair Costs</t>
  </si>
  <si>
    <t>Total Expenses</t>
  </si>
  <si>
    <t xml:space="preserve">Constant </t>
  </si>
  <si>
    <t>Assumption Note</t>
  </si>
  <si>
    <t>Model Assumptions</t>
  </si>
  <si>
    <t>General Assumptions</t>
  </si>
  <si>
    <t>Project Start Date</t>
  </si>
  <si>
    <t>Date</t>
  </si>
  <si>
    <t>Rent Overlap Start Date</t>
  </si>
  <si>
    <t>Rent Overlap End Date</t>
  </si>
  <si>
    <t>Inflation Rate</t>
  </si>
  <si>
    <t>%</t>
  </si>
  <si>
    <t>Apply inflation to all costs</t>
  </si>
  <si>
    <t>Months in year</t>
  </si>
  <si>
    <t>Used to annualize mohtly numbers</t>
  </si>
  <si>
    <t>Monthly Costs</t>
  </si>
  <si>
    <t>Current lease Cost</t>
  </si>
  <si>
    <t>These are monthly costs</t>
  </si>
  <si>
    <t>New Lease Cost</t>
  </si>
  <si>
    <t>These are Monthly Costs</t>
  </si>
  <si>
    <t>Same for all scenarios.  Monthly cost increased annual at start of new year</t>
  </si>
  <si>
    <t>Appplies only to purchase scenario is a one-time cost in Year on3</t>
  </si>
  <si>
    <t>Happens according to annual schedule applies to all scenarios</t>
  </si>
  <si>
    <t>Constant</t>
  </si>
  <si>
    <t>Total</t>
  </si>
  <si>
    <t>Scenario 1:  Buy the Equipment</t>
  </si>
  <si>
    <t>Model Start Date</t>
  </si>
  <si>
    <t>Model Term (Months)</t>
  </si>
  <si>
    <t>Channel Equipment Replacement</t>
  </si>
  <si>
    <t>Option 3 Equipment Savings</t>
  </si>
  <si>
    <t>Tower Purchase Price</t>
  </si>
  <si>
    <t>Tower Repair Costs</t>
  </si>
  <si>
    <t>Asset Retirement Obligation (ARO)</t>
  </si>
  <si>
    <t>Office Expense</t>
  </si>
  <si>
    <t>Headcount</t>
  </si>
  <si>
    <t>Other Station Expenses</t>
  </si>
  <si>
    <t>Recommendation</t>
  </si>
  <si>
    <t>Lowest Total Cost Option</t>
  </si>
  <si>
    <t>Lowest Total Cost</t>
  </si>
  <si>
    <t>Purpose</t>
  </si>
  <si>
    <t>Input</t>
  </si>
  <si>
    <t>#</t>
  </si>
  <si>
    <t>Current Lease Escalator</t>
  </si>
  <si>
    <t>Lower ERP site allows a smaller transmitter</t>
  </si>
  <si>
    <t>Office Expense (eliminated Oct 2018)</t>
  </si>
  <si>
    <t>Option 3: Buy Competitor Tower</t>
  </si>
  <si>
    <t>Current Site CAM</t>
  </si>
  <si>
    <t>New Site CAM</t>
  </si>
  <si>
    <t>All header sections at the top of the model should use white font and a dark blue background.</t>
  </si>
  <si>
    <t xml:space="preserve">All text for totals and subtotal sections should be black. </t>
  </si>
  <si>
    <t xml:space="preserve">No borders should be included for formatting in the workbook unless explictly stated. </t>
  </si>
  <si>
    <t>Format numbers with commas and no decimals so 1000000 should be 1,000,000. Do not include dollar signs</t>
  </si>
  <si>
    <t>Use a white background for all cells unless explicity stated otherwise</t>
  </si>
  <si>
    <t>Leave column A blank of data unless otherwise specified</t>
  </si>
  <si>
    <t>Never hardcode numbers in a formula any numbers should come from the assumptions sheet and be referenced</t>
  </si>
  <si>
    <t>Dates should be in columns</t>
  </si>
  <si>
    <t>Categories and account lines should be in rows</t>
  </si>
  <si>
    <t xml:space="preserve">The header section should be the first four rows and all four rows should have a dark blue background. </t>
  </si>
  <si>
    <t>Assumptions</t>
  </si>
  <si>
    <t>Tower Site &amp; Lease Assumptions</t>
  </si>
  <si>
    <t>Recurring Operating Costs</t>
  </si>
  <si>
    <t>One-Time Costs</t>
  </si>
  <si>
    <t>FCC Repack channel change occurs October 2018</t>
  </si>
  <si>
    <t>Ten year undiscounted comparison window</t>
  </si>
  <si>
    <t>Model End Date</t>
  </si>
  <si>
    <t>Calculated as start date plus term less one day</t>
  </si>
  <si>
    <t>Months in Year</t>
  </si>
  <si>
    <t>Used to convert annual costs to monthly</t>
  </si>
  <si>
    <t>Current Lease Expiration</t>
  </si>
  <si>
    <t>Lease runs through March 2022 and cannot be exited early</t>
  </si>
  <si>
    <t>Renewal Notice Period</t>
  </si>
  <si>
    <t>Days</t>
  </si>
  <si>
    <t>Notice to avoid auto-renewal is due 365 days before expiration</t>
  </si>
  <si>
    <t>Current Lease Base Rent</t>
  </si>
  <si>
    <t>$ / mo</t>
  </si>
  <si>
    <t>Rate in effect as of April 2017 (Option 1 site)</t>
  </si>
  <si>
    <t>Current Lease Rate Effective Date</t>
  </si>
  <si>
    <t>April 2017 - the base date for the rent above</t>
  </si>
  <si>
    <t>5% increase applied every April, continues through renewal</t>
  </si>
  <si>
    <t>Current Lease Escalation Month</t>
  </si>
  <si>
    <t>April - month number the 5% escalator takes effect</t>
  </si>
  <si>
    <t>CAM % of Base Rent</t>
  </si>
  <si>
    <t>Current Site CAM End Date</t>
  </si>
  <si>
    <t>Option 2 Lease Base Rent</t>
  </si>
  <si>
    <t>Small tower owner rate beginning October 2018</t>
  </si>
  <si>
    <t>Option 2 Lease Escalator</t>
  </si>
  <si>
    <t>2% increase applied every October</t>
  </si>
  <si>
    <t>Option 2 Escalation Month</t>
  </si>
  <si>
    <t>October - month number the 2% escalator takes effect</t>
  </si>
  <si>
    <t>No escalator. Eliminated under Option 3 from October 2018</t>
  </si>
  <si>
    <t>Headcount Cost</t>
  </si>
  <si>
    <t>$ / yr</t>
  </si>
  <si>
    <t>No escalator. Same under all three options</t>
  </si>
  <si>
    <t>Office Expense Applies to Option 3</t>
  </si>
  <si>
    <t>0/1</t>
  </si>
  <si>
    <t>Set to 0 - office expense goes away under Option 3</t>
  </si>
  <si>
    <t>Incurred October 2018 under every option</t>
  </si>
  <si>
    <t>Option 3 only - purchase of competitor tower</t>
  </si>
  <si>
    <t>Option 3 only - repairs required before equipment install</t>
  </si>
  <si>
    <t>Cost to remove equipment from current site (Options 2 and 3)</t>
  </si>
  <si>
    <t>Time Value of Money Applied</t>
  </si>
  <si>
    <t>Set to 0 - undiscounted total cost comparison per instructions</t>
  </si>
  <si>
    <t>Monthly Calculation Engine</t>
  </si>
  <si>
    <t>Monthly Cost Detail by Option</t>
  </si>
  <si>
    <t>Option 1: Renew at Current Site</t>
  </si>
  <si>
    <t>Option 2: Lease from Small Tower Owner</t>
  </si>
  <si>
    <t>Current Site Base Rent</t>
  </si>
  <si>
    <t>Total Option 1</t>
  </si>
  <si>
    <t>Current Site Base Rent (unavoidable thru Mar 2022)</t>
  </si>
  <si>
    <t>Current Site CAM (thru Mar 2022)</t>
  </si>
  <si>
    <t>New Site Base Rent</t>
  </si>
  <si>
    <t>Asset Retirement Obligation</t>
  </si>
  <si>
    <t>Total Option 2</t>
  </si>
  <si>
    <t>Office Expense (eliminated under Option 3)</t>
  </si>
  <si>
    <t>Channel Equipment Replacement (reduced)</t>
  </si>
  <si>
    <t>Total Option 3</t>
  </si>
  <si>
    <t>Option 1:  Renew the Lease at the Current Site</t>
  </si>
  <si>
    <t>Option 2:  Lease from the Small Tower Owner</t>
  </si>
  <si>
    <t>Current Site Base Rent (thru Mar 2022)</t>
  </si>
  <si>
    <t>Option 3:  Buy the Competitor's Tower</t>
  </si>
  <si>
    <t>Executive Summary - Ten Year Undiscounted Cost Comparison</t>
  </si>
  <si>
    <t>Var: Opt 2 vs Opt 1</t>
  </si>
  <si>
    <t>Var: Opt 3 vs Opt 1</t>
  </si>
  <si>
    <t>Total Ten Year Cost</t>
  </si>
  <si>
    <t>Check: ties to scenario total</t>
  </si>
  <si>
    <t>Next Best Option</t>
  </si>
  <si>
    <t>Gap to Next Best Option</t>
  </si>
  <si>
    <t>Gap to Highest Cost Option</t>
  </si>
  <si>
    <t>Lease vs. Buy Tower Cost Analysis - Cedar Rapids, IA</t>
  </si>
  <si>
    <t>Undiscounted ten year (120 month) total cost comparison of three tower options following the FCC Repack channel change effective October 2018.</t>
  </si>
  <si>
    <t>Model window: October 2018 through September 2028. Time value of money is not applied. Tower specifications and coverage are excluded and weighed separately by management.</t>
  </si>
  <si>
    <t>Sheet Index</t>
  </si>
  <si>
    <t>Executive Summary</t>
  </si>
  <si>
    <t>Three option comparison, recommendation and gap</t>
  </si>
  <si>
    <t>All model inputs and assumption notes</t>
  </si>
  <si>
    <t>Scenario 1</t>
  </si>
  <si>
    <t>Option 1 - renew at the current site</t>
  </si>
  <si>
    <t>Scenario 2</t>
  </si>
  <si>
    <t>Option 2 - lease from the small tower owner</t>
  </si>
  <si>
    <t>Scenario 3</t>
  </si>
  <si>
    <t>Option 3 - buy the competitor's tower</t>
  </si>
  <si>
    <t>Monthly Detail</t>
  </si>
  <si>
    <t>120 month calculation engine driving all scenarios</t>
  </si>
  <si>
    <t>EX sheets / Instructions</t>
  </si>
  <si>
    <t>Original example and source material (unchanged)</t>
  </si>
  <si>
    <t>Option 1 CAM End Date</t>
  </si>
  <si>
    <t>Option 1 renews at the current site so CAM runs the full ten year term</t>
  </si>
  <si>
    <t>Applies to Options 2 and 3 only - CAM owed on the vacated site through March 2022</t>
  </si>
  <si>
    <t>Common Area Maintenance estimated at 15% of base rent on any leased site</t>
  </si>
  <si>
    <t>Current Site CAM (full 10 year renewal term)</t>
  </si>
  <si>
    <t xml:space="preserve">Use Red for references to external workbooks, green for references to other worksheets but only when it is a direct reference if the cell is a formula it should be black, blue for inputs, and black for all formulas.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</si>
</sst>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409]dddd\,\ mmmm\ dd\,\ yyyy"/>
    <numFmt numFmtId="165" formatCode="_(* #,##0_);_(* \(#,##0\);_(* &quot;-&quot;??_);_(@_)"/>
    <numFmt numFmtId="166" formatCode="0.0%"/>
    <numFmt numFmtId="167" formatCode="&quot;Year &quot;0"/>
    <numFmt numFmtId="168" formatCode="&quot;FY&quot;0"/>
    <numFmt numFmtId="169" formatCode="#,##0;\(#,##0\)"/>
  </numFmts>
  <fonts count="38"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b/>
      <sz val="10"/>
      <color theme="1"/>
      <name val="Arial"/>
      <family val="2"/>
    </font>
    <font>
      <sz val="12"/>
      <color theme="1"/>
      <name val="Arial"/>
      <family val="2"/>
    </font>
    <font>
      <b/>
      <sz val="11"/>
      <color theme="1"/>
      <name val="Arial"/>
      <family val="2"/>
    </font>
    <font>
      <sz val="10"/>
      <color indexed="8"/>
      <name val="Arial"/>
      <family val="2"/>
    </font>
    <font>
      <sz val="10"/>
      <name val="Arial"/>
      <family val="2"/>
    </font>
    <font>
      <sz val="11"/>
      <color theme="1"/>
      <name val="Arial"/>
      <family val="2"/>
    </font>
    <font>
      <b/>
      <sz val="9"/>
      <name val="Arial"/>
      <family val="2"/>
    </font>
    <font>
      <b/>
      <sz val="10"/>
      <name val="Arial"/>
      <family val="2"/>
    </font>
    <font>
      <b/>
      <i/>
      <sz val="10"/>
      <color theme="1"/>
      <name val="Arial"/>
      <family val="2"/>
    </font>
    <font>
      <sz val="10"/>
      <color rgb="FF000000"/>
      <name val="Arial"/>
      <family val="2"/>
    </font>
    <font>
      <b/>
      <sz val="11"/>
      <color rgb="FFFFFFFF"/>
      <name val="Arial"/>
      <family val="2"/>
    </font>
    <font>
      <sz val="10"/>
      <color rgb="FFFFFFFF"/>
      <name val="Arial"/>
      <family val="2"/>
    </font>
    <font>
      <b/>
      <sz val="10"/>
      <color rgb="FFFFFFFF"/>
      <name val="Arial"/>
      <family val="2"/>
    </font>
    <font>
      <b/>
      <sz val="11"/>
      <color theme="1"/>
      <name val="Calibri"/>
      <family val="2"/>
      <scheme val="minor"/>
    </font>
    <font>
      <b/>
      <sz val="24"/>
      <name val="Arial"/>
      <family val="2"/>
    </font>
    <font>
      <sz val="18"/>
      <name val="Arial"/>
      <family val="2"/>
    </font>
    <font>
      <sz val="10"/>
      <name val="Calibri"/>
      <family val="2"/>
      <scheme val="minor"/>
    </font>
    <font>
      <b/>
      <sz val="10"/>
      <color theme="0"/>
      <name val="Arial"/>
      <family val="2"/>
    </font>
    <font>
      <sz val="10"/>
      <color theme="4"/>
      <name val="Arial"/>
      <family val="2"/>
    </font>
    <font>
      <sz val="11"/>
      <color theme="4"/>
      <name val="Calibri"/>
      <family val="2"/>
      <scheme val="minor"/>
    </font>
    <font>
      <b/>
      <sz val="10"/>
      <color theme="4"/>
      <name val="Arial"/>
      <family val="2"/>
    </font>
    <font>
      <sz val="11"/>
      <color theme="6"/>
      <name val="Calibri"/>
      <family val="2"/>
      <scheme val="minor"/>
    </font>
    <font>
      <sz val="11"/>
      <color rgb="FF000000"/>
      <name val="Calibri"/>
      <family val="2"/>
      <scheme val="minor"/>
    </font>
    <font>
      <b/>
      <sz val="11"/>
      <color rgb="FF000000"/>
      <name val="Calibri"/>
      <family val="2"/>
      <scheme val="minor"/>
    </font>
    <font>
      <sz val="11"/>
      <color rgb="FF008000"/>
      <name val="Calibri"/>
      <family val="2"/>
      <scheme val="minor"/>
    </font>
    <font>
      <b/>
      <sz val="11"/>
      <color rgb="FFFFFFFF"/>
      <name val="Calibri"/>
      <family val="2"/>
      <scheme val="minor"/>
    </font>
    <font>
      <sz val="11"/>
      <color rgb="FF0000FF"/>
      <name val="Calibri"/>
      <family val="2"/>
      <scheme val="minor"/>
    </font>
    <font>
      <i/>
      <sz val="11"/>
      <color rgb="FF595959"/>
      <name val="Calibri"/>
      <family val="2"/>
      <scheme val="minor"/>
    </font>
    <font>
      <b/>
      <sz val="12"/>
      <color rgb="FFFFFFFF"/>
      <name val="Calibri"/>
      <family val="2"/>
      <scheme val="minor"/>
    </font>
    <font>
      <b/>
      <sz val="9"/>
      <color rgb="FFFFFFFF"/>
      <name val="Calibri"/>
      <family val="2"/>
      <scheme val="minor"/>
    </font>
    <font>
      <sz val="9"/>
      <color rgb="FF808080"/>
      <name val="Calibri"/>
      <family val="2"/>
      <scheme val="minor"/>
    </font>
    <font>
      <i/>
      <sz val="9"/>
      <color rgb="FF808080"/>
      <name val="Calibri"/>
      <family val="2"/>
      <scheme val="minor"/>
    </font>
    <font>
      <b/>
      <sz val="16"/>
      <color rgb="FFFFFFFF"/>
      <name val="Calibri"/>
      <family val="2"/>
      <scheme val="minor"/>
    </font>
    <font>
      <b/>
      <sz val="12"/>
      <color rgb="FF0000FF"/>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3"/>
        <bgColor indexed="64"/>
      </patternFill>
    </fill>
    <fill>
      <patternFill patternType="solid">
        <fgColor theme="5" tint="0.79998168889431442"/>
        <bgColor indexed="64"/>
      </patternFill>
    </fill>
    <fill>
      <patternFill patternType="solid">
        <fgColor rgb="FF44546A"/>
        <bgColor indexed="64"/>
      </patternFill>
    </fill>
    <fill>
      <patternFill patternType="solid">
        <fgColor rgb="FFFFFFFF"/>
        <bgColor indexed="64"/>
      </patternFill>
    </fill>
  </fills>
  <borders count="5">
    <border>
      <left/>
      <right/>
      <top/>
      <bottom/>
      <diagonal/>
    </border>
    <border>
      <left/>
      <right/>
      <top/>
      <bottom style="medium">
        <color indexed="64"/>
      </bottom>
      <diagonal/>
    </border>
    <border>
      <left/>
      <right/>
      <top style="medium">
        <color indexed="64"/>
      </top>
      <bottom style="dashed">
        <color indexed="64"/>
      </bottom>
      <diagonal/>
    </border>
    <border>
      <left/>
      <right/>
      <top style="dashed">
        <color indexed="64"/>
      </top>
      <bottom style="dashed">
        <color indexed="64"/>
      </bottom>
      <diagonal/>
    </border>
    <border>
      <left/>
      <right/>
      <top style="medium">
        <color indexed="64"/>
      </top>
      <bottom/>
      <diagonal/>
    </border>
  </borders>
  <cellStyleXfs count="16">
    <xf numFmtId="0" fontId="0" fillId="0" borderId="0"/>
    <xf numFmtId="9" fontId="9" fillId="0" borderId="0" applyFont="0" applyFill="0" applyBorder="0" applyAlignment="0" applyProtection="0"/>
    <xf numFmtId="0" fontId="2" fillId="0" borderId="0" applyNumberFormat="0" applyFill="0" applyBorder="0" applyAlignment="0" applyProtection="0"/>
    <xf numFmtId="164" fontId="1" fillId="0" borderId="0"/>
    <xf numFmtId="0" fontId="5" fillId="0" borderId="0"/>
    <xf numFmtId="164" fontId="1" fillId="0" borderId="0"/>
    <xf numFmtId="43" fontId="1" fillId="0" borderId="0" applyFont="0" applyFill="0" applyBorder="0" applyAlignment="0" applyProtection="0"/>
    <xf numFmtId="9" fontId="1" fillId="0" borderId="0" applyFont="0" applyFill="0" applyBorder="0" applyAlignment="0" applyProtection="0"/>
    <xf numFmtId="0" fontId="7" fillId="0" borderId="0">
      <alignment vertical="top"/>
    </xf>
    <xf numFmtId="43" fontId="8" fillId="0" borderId="0" applyFont="0" applyFill="0" applyBorder="0" applyAlignment="0" applyProtection="0"/>
    <xf numFmtId="43" fontId="5" fillId="0" borderId="0" applyFont="0" applyFill="0" applyBorder="0" applyAlignment="0" applyProtection="0"/>
    <xf numFmtId="164" fontId="1" fillId="0" borderId="0"/>
    <xf numFmtId="0" fontId="1" fillId="0" borderId="0"/>
    <xf numFmtId="0" fontId="3" fillId="0" borderId="0"/>
    <xf numFmtId="0" fontId="3" fillId="0" borderId="0"/>
    <xf numFmtId="43" fontId="1" fillId="0" borderId="0" applyFont="0" applyFill="0" applyBorder="0" applyAlignment="0" applyProtection="0"/>
  </cellStyleXfs>
  <cellXfs count="106">
    <xf numFmtId="0" fontId="0" fillId="0" borderId="0" xfId="0"/>
    <xf numFmtId="164" fontId="3" fillId="0" borderId="0" xfId="3" applyFont="1"/>
    <xf numFmtId="0" fontId="3" fillId="0" borderId="0" xfId="4" applyFont="1"/>
    <xf numFmtId="164" fontId="6" fillId="0" borderId="1" xfId="3" applyFont="1" applyBorder="1"/>
    <xf numFmtId="0" fontId="3" fillId="0" borderId="1" xfId="4" applyFont="1" applyBorder="1"/>
    <xf numFmtId="164" fontId="6" fillId="0" borderId="0" xfId="3" applyFont="1"/>
    <xf numFmtId="0" fontId="10" fillId="0" borderId="2" xfId="13" applyFont="1" applyBorder="1" applyAlignment="1">
      <alignment horizontal="left" vertical="top" wrapText="1"/>
    </xf>
    <xf numFmtId="0" fontId="3" fillId="0" borderId="2" xfId="14" applyBorder="1" applyAlignment="1">
      <alignment horizontal="left" vertical="top"/>
    </xf>
    <xf numFmtId="0" fontId="3" fillId="0" borderId="2" xfId="14" applyBorder="1" applyAlignment="1">
      <alignment vertical="top"/>
    </xf>
    <xf numFmtId="0" fontId="10" fillId="0" borderId="3" xfId="13" applyFont="1" applyBorder="1" applyAlignment="1">
      <alignment horizontal="left" vertical="top" wrapText="1"/>
    </xf>
    <xf numFmtId="0" fontId="3" fillId="0" borderId="3" xfId="14" applyBorder="1" applyAlignment="1">
      <alignment horizontal="left" vertical="top"/>
    </xf>
    <xf numFmtId="0" fontId="3" fillId="0" borderId="3" xfId="14" applyBorder="1" applyAlignment="1">
      <alignment vertical="top"/>
    </xf>
    <xf numFmtId="0" fontId="2" fillId="0" borderId="3" xfId="2" applyBorder="1" applyAlignment="1">
      <alignment horizontal="left" vertical="center"/>
    </xf>
    <xf numFmtId="0" fontId="3" fillId="0" borderId="3" xfId="14" applyBorder="1" applyAlignment="1">
      <alignment horizontal="center" vertical="center"/>
    </xf>
    <xf numFmtId="0" fontId="11" fillId="0" borderId="0" xfId="13" applyFont="1" applyAlignment="1">
      <alignment vertical="top" wrapText="1"/>
    </xf>
    <xf numFmtId="0" fontId="3" fillId="0" borderId="0" xfId="14" applyAlignment="1">
      <alignment horizontal="left" vertical="top"/>
    </xf>
    <xf numFmtId="164" fontId="12" fillId="0" borderId="1" xfId="3" applyFont="1" applyBorder="1"/>
    <xf numFmtId="0" fontId="4" fillId="0" borderId="1" xfId="4" applyFont="1" applyBorder="1" applyAlignment="1">
      <alignment horizontal="center"/>
    </xf>
    <xf numFmtId="164" fontId="3" fillId="0" borderId="4" xfId="3" applyFont="1" applyBorder="1" applyAlignment="1">
      <alignment horizontal="center" vertical="center"/>
    </xf>
    <xf numFmtId="37" fontId="3" fillId="0" borderId="4" xfId="4" applyNumberFormat="1" applyFont="1" applyBorder="1" applyAlignment="1">
      <alignment vertical="center"/>
    </xf>
    <xf numFmtId="164" fontId="3" fillId="0" borderId="0" xfId="3" applyFont="1" applyAlignment="1">
      <alignment horizontal="center" vertical="center"/>
    </xf>
    <xf numFmtId="37" fontId="3" fillId="0" borderId="0" xfId="4" applyNumberFormat="1" applyFont="1" applyAlignment="1">
      <alignment vertical="center"/>
    </xf>
    <xf numFmtId="0" fontId="3" fillId="0" borderId="4" xfId="4" applyFont="1" applyBorder="1"/>
    <xf numFmtId="0" fontId="4" fillId="0" borderId="0" xfId="4" applyFont="1"/>
    <xf numFmtId="17" fontId="0" fillId="0" borderId="0" xfId="0" applyNumberFormat="1"/>
    <xf numFmtId="37" fontId="13" fillId="2" borderId="4" xfId="4" applyNumberFormat="1" applyFont="1" applyFill="1" applyBorder="1" applyAlignment="1">
      <alignment vertical="center"/>
    </xf>
    <xf numFmtId="37" fontId="13" fillId="0" borderId="4" xfId="4" applyNumberFormat="1" applyFont="1" applyBorder="1" applyAlignment="1">
      <alignment vertical="center"/>
    </xf>
    <xf numFmtId="37" fontId="13" fillId="2" borderId="0" xfId="4" applyNumberFormat="1" applyFont="1" applyFill="1" applyAlignment="1">
      <alignment vertical="center"/>
    </xf>
    <xf numFmtId="9" fontId="13" fillId="0" borderId="0" xfId="1" applyFont="1" applyAlignment="1">
      <alignment vertical="center"/>
    </xf>
    <xf numFmtId="37" fontId="13" fillId="0" borderId="0" xfId="4" applyNumberFormat="1" applyFont="1" applyAlignment="1">
      <alignment vertical="center"/>
    </xf>
    <xf numFmtId="164" fontId="14" fillId="0" borderId="1" xfId="3" applyFont="1" applyBorder="1"/>
    <xf numFmtId="0" fontId="15" fillId="0" borderId="1" xfId="4" applyFont="1" applyBorder="1"/>
    <xf numFmtId="0" fontId="15" fillId="0" borderId="0" xfId="4" applyFont="1"/>
    <xf numFmtId="0" fontId="16" fillId="0" borderId="0" xfId="4" applyFont="1"/>
    <xf numFmtId="0" fontId="18" fillId="0" borderId="0" xfId="0" applyFont="1" applyAlignment="1">
      <alignment horizontal="centerContinuous"/>
    </xf>
    <xf numFmtId="0" fontId="0" fillId="0" borderId="0" xfId="0" applyAlignment="1">
      <alignment horizontal="centerContinuous"/>
    </xf>
    <xf numFmtId="0" fontId="19" fillId="0" borderId="0" xfId="0" applyFont="1" applyAlignment="1">
      <alignment horizontal="centerContinuous"/>
    </xf>
    <xf numFmtId="14" fontId="19" fillId="0" borderId="0" xfId="0" applyNumberFormat="1" applyFont="1" applyAlignment="1">
      <alignment horizontal="centerContinuous"/>
    </xf>
    <xf numFmtId="0" fontId="20" fillId="0" borderId="0" xfId="0" applyFont="1"/>
    <xf numFmtId="0" fontId="21" fillId="3" borderId="0" xfId="0" applyFont="1" applyFill="1"/>
    <xf numFmtId="0" fontId="21" fillId="3" borderId="0" xfId="0" applyFont="1" applyFill="1" applyAlignment="1">
      <alignment horizontal="center" wrapText="1"/>
    </xf>
    <xf numFmtId="0" fontId="21" fillId="3" borderId="0" xfId="0" applyFont="1" applyFill="1" applyAlignment="1">
      <alignment wrapText="1"/>
    </xf>
    <xf numFmtId="0" fontId="11" fillId="0" borderId="0" xfId="0" applyFont="1"/>
    <xf numFmtId="0" fontId="0" fillId="0" borderId="0" xfId="0" applyAlignment="1">
      <alignment horizontal="center" wrapText="1"/>
    </xf>
    <xf numFmtId="0" fontId="17" fillId="0" borderId="0" xfId="0" applyFont="1"/>
    <xf numFmtId="0" fontId="0" fillId="0" borderId="0" xfId="0" applyAlignment="1">
      <alignment wrapText="1"/>
    </xf>
    <xf numFmtId="3" fontId="0" fillId="0" borderId="0" xfId="0" applyNumberFormat="1" applyAlignment="1">
      <alignment horizontal="center" wrapText="1"/>
    </xf>
    <xf numFmtId="3" fontId="0" fillId="0" borderId="0" xfId="0" applyNumberFormat="1" applyAlignment="1">
      <alignment wrapText="1"/>
    </xf>
    <xf numFmtId="3" fontId="0" fillId="0" borderId="0" xfId="0" applyNumberFormat="1"/>
    <xf numFmtId="3" fontId="17" fillId="0" borderId="0" xfId="0" applyNumberFormat="1" applyFont="1" applyAlignment="1">
      <alignment horizontal="center" wrapText="1"/>
    </xf>
    <xf numFmtId="3" fontId="17" fillId="0" borderId="0" xfId="0" applyNumberFormat="1" applyFont="1" applyAlignment="1">
      <alignment wrapText="1"/>
    </xf>
    <xf numFmtId="0" fontId="0" fillId="0" borderId="0" xfId="0" applyAlignment="1">
      <alignment horizontal="left"/>
    </xf>
    <xf numFmtId="3" fontId="22" fillId="0" borderId="0" xfId="0" applyNumberFormat="1" applyFont="1"/>
    <xf numFmtId="14" fontId="23" fillId="4" borderId="0" xfId="0" applyNumberFormat="1" applyFont="1" applyFill="1"/>
    <xf numFmtId="1" fontId="23" fillId="4" borderId="0" xfId="0" applyNumberFormat="1" applyFont="1" applyFill="1"/>
    <xf numFmtId="0" fontId="23" fillId="0" borderId="0" xfId="0" applyFont="1"/>
    <xf numFmtId="165" fontId="23" fillId="4" borderId="0" xfId="15" applyNumberFormat="1" applyFont="1" applyFill="1"/>
    <xf numFmtId="3" fontId="23" fillId="4" borderId="0" xfId="0" applyNumberFormat="1" applyFont="1" applyFill="1"/>
    <xf numFmtId="3" fontId="22" fillId="4" borderId="0" xfId="0" applyNumberFormat="1" applyFont="1" applyFill="1"/>
    <xf numFmtId="165" fontId="0" fillId="0" borderId="0" xfId="15" applyNumberFormat="1" applyFont="1"/>
    <xf numFmtId="10" fontId="0" fillId="0" borderId="0" xfId="0" applyNumberFormat="1"/>
    <xf numFmtId="3" fontId="24" fillId="0" borderId="0" xfId="0" applyNumberFormat="1" applyFont="1"/>
    <xf numFmtId="165" fontId="25" fillId="0" borderId="0" xfId="15" applyNumberFormat="1" applyFont="1"/>
    <xf numFmtId="0" fontId="0" fillId="0" borderId="0" xfId="0" applyAlignment="1">
      <alignment horizontal="center"/>
    </xf>
    <xf numFmtId="0" fontId="17" fillId="0" borderId="0" xfId="0" applyFont="1" applyAlignment="1">
      <alignment horizontal="center"/>
    </xf>
    <xf numFmtId="3" fontId="25" fillId="0" borderId="0" xfId="0" applyNumberFormat="1" applyFont="1"/>
    <xf numFmtId="3" fontId="17" fillId="0" borderId="0" xfId="0" applyNumberFormat="1" applyFont="1"/>
    <xf numFmtId="0" fontId="26" fillId="0" borderId="0" xfId="0" applyFont="1"/>
    <xf numFmtId="0" fontId="29" fillId="5" borderId="0" xfId="0" applyFont="1" applyFill="1"/>
    <xf numFmtId="0" fontId="0" fillId="6" borderId="0" xfId="0" applyFill="1"/>
    <xf numFmtId="0" fontId="17" fillId="6" borderId="0" xfId="0" applyFont="1" applyFill="1"/>
    <xf numFmtId="0" fontId="27" fillId="6" borderId="0" xfId="0" applyFont="1" applyFill="1"/>
    <xf numFmtId="0" fontId="26" fillId="6" borderId="0" xfId="0" applyFont="1" applyFill="1"/>
    <xf numFmtId="0" fontId="30" fillId="6" borderId="0" xfId="0" applyFont="1" applyFill="1"/>
    <xf numFmtId="14" fontId="30" fillId="6" borderId="0" xfId="0" applyNumberFormat="1" applyFont="1" applyFill="1" applyAlignment="1">
      <alignment horizontal="right"/>
    </xf>
    <xf numFmtId="14" fontId="26" fillId="6" borderId="0" xfId="0" applyNumberFormat="1" applyFont="1" applyFill="1" applyAlignment="1">
      <alignment horizontal="right"/>
    </xf>
    <xf numFmtId="3" fontId="30" fillId="6" borderId="0" xfId="0" applyNumberFormat="1" applyFont="1" applyFill="1" applyAlignment="1">
      <alignment horizontal="right"/>
    </xf>
    <xf numFmtId="166" fontId="30" fillId="6" borderId="0" xfId="0" applyNumberFormat="1" applyFont="1" applyFill="1" applyAlignment="1">
      <alignment horizontal="right"/>
    </xf>
    <xf numFmtId="0" fontId="0" fillId="6" borderId="0" xfId="0" applyFill="1" applyAlignment="1">
      <alignment horizontal="center"/>
    </xf>
    <xf numFmtId="0" fontId="31" fillId="6" borderId="0" xfId="0" applyFont="1" applyFill="1"/>
    <xf numFmtId="0" fontId="32" fillId="5" borderId="0" xfId="0" applyFont="1" applyFill="1"/>
    <xf numFmtId="17" fontId="29" fillId="5" borderId="0" xfId="0" applyNumberFormat="1" applyFont="1" applyFill="1" applyAlignment="1">
      <alignment horizontal="center"/>
    </xf>
    <xf numFmtId="168" fontId="29" fillId="5" borderId="0" xfId="0" applyNumberFormat="1" applyFont="1" applyFill="1" applyAlignment="1">
      <alignment horizontal="center"/>
    </xf>
    <xf numFmtId="3" fontId="26" fillId="6" borderId="0" xfId="0" applyNumberFormat="1" applyFont="1" applyFill="1"/>
    <xf numFmtId="3" fontId="28" fillId="6" borderId="0" xfId="0" applyNumberFormat="1" applyFont="1" applyFill="1"/>
    <xf numFmtId="3" fontId="27" fillId="6" borderId="0" xfId="0" applyNumberFormat="1" applyFont="1" applyFill="1"/>
    <xf numFmtId="167" fontId="29" fillId="5" borderId="0" xfId="0" applyNumberFormat="1" applyFont="1" applyFill="1" applyAlignment="1">
      <alignment horizontal="center"/>
    </xf>
    <xf numFmtId="0" fontId="33" fillId="5" borderId="0" xfId="0" applyFont="1" applyFill="1" applyAlignment="1">
      <alignment horizontal="center"/>
    </xf>
    <xf numFmtId="0" fontId="29" fillId="5" borderId="0" xfId="0" applyFont="1" applyFill="1" applyAlignment="1">
      <alignment horizontal="center" wrapText="1"/>
    </xf>
    <xf numFmtId="169" fontId="26" fillId="6" borderId="0" xfId="0" applyNumberFormat="1" applyFont="1" applyFill="1"/>
    <xf numFmtId="169" fontId="27" fillId="6" borderId="0" xfId="0" applyNumberFormat="1" applyFont="1" applyFill="1"/>
    <xf numFmtId="169" fontId="34" fillId="6" borderId="0" xfId="0" applyNumberFormat="1" applyFont="1" applyFill="1"/>
    <xf numFmtId="0" fontId="35" fillId="6" borderId="0" xfId="0" applyFont="1" applyFill="1"/>
    <xf numFmtId="0" fontId="27" fillId="6" borderId="0" xfId="0" applyFont="1" applyFill="1" applyAlignment="1">
      <alignment horizontal="left"/>
    </xf>
    <xf numFmtId="3" fontId="27" fillId="6" borderId="0" xfId="0" applyNumberFormat="1" applyFont="1" applyFill="1" applyAlignment="1">
      <alignment horizontal="left"/>
    </xf>
    <xf numFmtId="3" fontId="26" fillId="6" borderId="0" xfId="0" applyNumberFormat="1" applyFont="1" applyFill="1" applyAlignment="1">
      <alignment horizontal="left"/>
    </xf>
    <xf numFmtId="0" fontId="36" fillId="5" borderId="0" xfId="0" applyFont="1" applyFill="1"/>
    <xf numFmtId="14" fontId="30" fillId="6" borderId="0" xfId="0" applyNumberFormat="1" applyFont="1" applyFill="1"/>
    <xf numFmtId="0" fontId="37" fillId="6" borderId="0" xfId="0" applyFont="1" applyFill="1"/>
    <xf numFmtId="0" fontId="31" fillId="0" borderId="0" xfId="0" applyFont="1"/>
    <xf numFmtId="0" fontId="31" fillId="6" borderId="0" xfId="0" applyFont="1" applyFill="1" applyAlignment="1"/>
    <xf numFmtId="0" fontId="26" fillId="6" borderId="0" xfId="0" applyFont="1" applyFill="1" applyAlignment="1">
      <alignment horizontal="center"/>
    </xf>
    <xf numFmtId="0" fontId="28" fillId="6" borderId="0" xfId="0" applyFont="1" applyFill="1"/>
    <xf numFmtId="166" fontId="28" fillId="6" borderId="0" xfId="0" applyNumberFormat="1" applyFont="1" applyFill="1"/>
    <xf numFmtId="0" fontId="26" fillId="6" borderId="0" xfId="0" applyNumberFormat="1" applyFont="1" applyFill="1" applyAlignment="1">
      <alignment horizontal="center"/>
    </xf>
    <xf numFmtId="0" fontId="27" fillId="6" borderId="0" xfId="0" applyNumberFormat="1" applyFont="1" applyFill="1" applyAlignment="1">
      <alignment horizontal="center"/>
    </xf>
  </cellXfs>
  <cellStyles count="16">
    <cellStyle name="Comma" xfId="15" builtinId="3"/>
    <cellStyle name="Comma 3" xfId="9" xr:uid="{23237EEF-3E74-4A00-A168-8BDCF6C00E63}"/>
    <cellStyle name="Comma 4" xfId="6" xr:uid="{E4BB0B0E-444B-4437-9645-F7D86F559333}"/>
    <cellStyle name="Comma 4 2" xfId="10" xr:uid="{46132539-10D1-4EE5-BB89-B9341B433A5F}"/>
    <cellStyle name="Hyperlink" xfId="2" builtinId="8"/>
    <cellStyle name="Normal" xfId="0" builtinId="0"/>
    <cellStyle name="Normal 10" xfId="5" xr:uid="{703F42E9-51DF-4937-8CC3-5CC5929703E0}"/>
    <cellStyle name="Normal 11" xfId="11" xr:uid="{C8094D6F-5485-4820-B482-AB2797C8495E}"/>
    <cellStyle name="Normal 2" xfId="12" xr:uid="{C39EA2B1-C47F-4331-BC06-503E9EA03AA7}"/>
    <cellStyle name="Normal 2 2 3" xfId="14" xr:uid="{ADC2F07A-264D-4B72-BDC2-B2954B48C6CF}"/>
    <cellStyle name="Normal 2 4" xfId="8" xr:uid="{B57344F3-A462-4A17-9898-29E5EEF2441C}"/>
    <cellStyle name="Normal 3" xfId="13" xr:uid="{B317F448-B804-40B4-80B8-5B445C554B72}"/>
    <cellStyle name="Normal 3 3" xfId="3" xr:uid="{CEA4F90C-370E-4644-BE97-1EA274E588C2}"/>
    <cellStyle name="Normal 5 3" xfId="4" xr:uid="{DD9F4E37-2AAF-4AF0-920B-EDA95AE03C12}"/>
    <cellStyle name="Percent" xfId="1" builtinId="5"/>
    <cellStyle name="Percent 2" xfId="7" xr:uid="{38202325-ADE0-4A4E-839C-D57E219DD1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358140</xdr:colOff>
      <xdr:row>1</xdr:row>
      <xdr:rowOff>171450</xdr:rowOff>
    </xdr:from>
    <xdr:to>
      <xdr:col>12</xdr:col>
      <xdr:colOff>274320</xdr:colOff>
      <xdr:row>53</xdr:row>
      <xdr:rowOff>137160</xdr:rowOff>
    </xdr:to>
    <xdr:sp macro="" textlink="">
      <xdr:nvSpPr>
        <xdr:cNvPr id="2" name="TextBox 1">
          <a:extLst>
            <a:ext uri="{FF2B5EF4-FFF2-40B4-BE49-F238E27FC236}">
              <a16:creationId xmlns:a16="http://schemas.microsoft.com/office/drawing/2014/main" id="{7924C503-F663-211C-9BE5-C8401E6E55E4}"/>
            </a:ext>
          </a:extLst>
        </xdr:cNvPr>
        <xdr:cNvSpPr txBox="1"/>
      </xdr:nvSpPr>
      <xdr:spPr>
        <a:xfrm>
          <a:off x="358140" y="354330"/>
          <a:ext cx="7597140" cy="94754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It is 2017 and we are planning to change our channel number we broadcast on in Cedar Rapids, IA. This is a required change handed down from the FCC Repack project. With</a:t>
          </a:r>
          <a:r>
            <a:rPr lang="en-US" sz="1100" baseline="0">
              <a:solidFill>
                <a:schemeClr val="dk1"/>
              </a:solidFill>
              <a:effectLst/>
              <a:latin typeface="+mn-lt"/>
              <a:ea typeface="+mn-ea"/>
              <a:cs typeface="+mn-cs"/>
            </a:rPr>
            <a:t> this change it is a perfect time to select various options for the tower we are using to broadcast on in Cedar Rapids, IA. For whatever option we select this will happn in October of 2018. </a:t>
          </a:r>
          <a:endParaRPr lang="en-US">
            <a:effectLst/>
          </a:endParaRPr>
        </a:p>
        <a:p>
          <a:pPr eaLnBrk="1" fontAlgn="auto" latinLnBrk="0" hangingPunct="1"/>
          <a:r>
            <a:rPr lang="en-US" sz="1100">
              <a:solidFill>
                <a:schemeClr val="dk1"/>
              </a:solidFill>
              <a:effectLst/>
              <a:latin typeface="+mn-lt"/>
              <a:ea typeface="+mn-ea"/>
              <a:cs typeface="+mn-cs"/>
            </a:rPr>
            <a:t>The channel change requires changing out all the equipment on the tower and in the transmitter room (next to the tower on the ground). It is cost </a:t>
          </a:r>
          <a:r>
            <a:rPr lang="en-US" sz="1100" b="0" i="0">
              <a:solidFill>
                <a:schemeClr val="dk1"/>
              </a:solidFill>
              <a:effectLst/>
              <a:latin typeface="+mn-lt"/>
              <a:ea typeface="+mn-ea"/>
              <a:cs typeface="+mn-cs"/>
            </a:rPr>
            <a:t>$2,143,568</a:t>
          </a:r>
          <a:r>
            <a:rPr lang="en-US" sz="1100">
              <a:solidFill>
                <a:schemeClr val="dk1"/>
              </a:solidFill>
              <a:effectLst/>
              <a:latin typeface="+mn-lt"/>
              <a:ea typeface="+mn-ea"/>
              <a:cs typeface="+mn-cs"/>
            </a:rPr>
            <a:t>  to change out all the equipment.</a:t>
          </a:r>
        </a:p>
        <a:p>
          <a:pPr eaLnBrk="1" fontAlgn="auto" latinLnBrk="0" hangingPunct="1"/>
          <a:endParaRPr lang="en-US">
            <a:effectLst/>
          </a:endParaRPr>
        </a:p>
        <a:p>
          <a:r>
            <a:rPr lang="en-US" sz="1100">
              <a:solidFill>
                <a:schemeClr val="dk1"/>
              </a:solidFill>
              <a:effectLst/>
              <a:latin typeface="+mn-lt"/>
              <a:ea typeface="+mn-ea"/>
              <a:cs typeface="+mn-cs"/>
            </a:rPr>
            <a:t>Currently we are leasing a tower site from the biggest tower owner in the US. We are paying a high lease amount each month and it increases 5% annually starting in April of each year. The current lease amount we are paying as of April</a:t>
          </a:r>
          <a:r>
            <a:rPr lang="en-US" sz="1100" baseline="0">
              <a:solidFill>
                <a:schemeClr val="dk1"/>
              </a:solidFill>
              <a:effectLst/>
              <a:latin typeface="+mn-lt"/>
              <a:ea typeface="+mn-ea"/>
              <a:cs typeface="+mn-cs"/>
            </a:rPr>
            <a:t> 2017 per month is</a:t>
          </a:r>
          <a:r>
            <a:rPr lang="en-US" sz="1100" b="0" i="0">
              <a:solidFill>
                <a:schemeClr val="dk1"/>
              </a:solidFill>
              <a:effectLst/>
              <a:latin typeface="+mn-lt"/>
              <a:ea typeface="+mn-ea"/>
              <a:cs typeface="+mn-cs"/>
            </a:rPr>
            <a:t>  14,614. </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current lease ends in March 2022.  We cannot exist the lease prior to March 2022</a:t>
          </a:r>
          <a:r>
            <a:rPr lang="en-US" sz="1100" baseline="0">
              <a:solidFill>
                <a:schemeClr val="dk1"/>
              </a:solidFill>
              <a:effectLst/>
              <a:latin typeface="+mn-lt"/>
              <a:ea typeface="+mn-ea"/>
              <a:cs typeface="+mn-cs"/>
            </a:rPr>
            <a:t> and will have to pay this cost regardless of which options we select.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We have to give notice at least 365 days prior to the expiration if we do not want to do the auto-renewal. The renewal continues with 5% annual escalators.</a:t>
          </a:r>
          <a:r>
            <a:rPr lang="en-US" sz="1100" b="0" i="0">
              <a:solidFill>
                <a:schemeClr val="dk1"/>
              </a:solidFill>
              <a:effectLst/>
              <a:latin typeface="+mn-lt"/>
              <a:ea typeface="+mn-ea"/>
              <a:cs typeface="+mn-cs"/>
            </a:rPr>
            <a:t>  In addition to the annual tower</a:t>
          </a:r>
          <a:r>
            <a:rPr lang="en-US" sz="1100" b="0" i="0" baseline="0">
              <a:solidFill>
                <a:schemeClr val="dk1"/>
              </a:solidFill>
              <a:effectLst/>
              <a:latin typeface="+mn-lt"/>
              <a:ea typeface="+mn-ea"/>
              <a:cs typeface="+mn-cs"/>
            </a:rPr>
            <a:t> lease</a:t>
          </a:r>
          <a:r>
            <a:rPr lang="en-US" sz="1100" b="0" i="0">
              <a:solidFill>
                <a:schemeClr val="dk1"/>
              </a:solidFill>
              <a:effectLst/>
              <a:latin typeface="+mn-lt"/>
              <a:ea typeface="+mn-ea"/>
              <a:cs typeface="+mn-cs"/>
            </a:rPr>
            <a:t> we also have an office that costs $2,269.87 per month that has no</a:t>
          </a:r>
          <a:r>
            <a:rPr lang="en-US" sz="1100" b="0" i="0" baseline="0">
              <a:solidFill>
                <a:schemeClr val="dk1"/>
              </a:solidFill>
              <a:effectLst/>
              <a:latin typeface="+mn-lt"/>
              <a:ea typeface="+mn-ea"/>
              <a:cs typeface="+mn-cs"/>
            </a:rPr>
            <a:t> annual increases.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Regardless of what option</a:t>
          </a:r>
          <a:r>
            <a:rPr lang="en-US" sz="1100" baseline="0">
              <a:solidFill>
                <a:schemeClr val="dk1"/>
              </a:solidFill>
              <a:effectLst/>
              <a:latin typeface="+mn-lt"/>
              <a:ea typeface="+mn-ea"/>
              <a:cs typeface="+mn-cs"/>
            </a:rPr>
            <a:t> we select we will have the following annual expenses.  </a:t>
          </a:r>
          <a:endParaRPr lang="en-US">
            <a:effectLst/>
          </a:endParaRP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1. Headcount will cost $193,829 per year with no annual increases.  </a:t>
          </a:r>
          <a:endParaRPr lang="en-US">
            <a:effectLst/>
          </a:endParaRP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2. Other station expenses will cost $182,698 per yearwith no annual increases. </a:t>
          </a:r>
          <a:endParaRPr lang="en-US">
            <a:effectLst/>
          </a:endParaRPr>
        </a:p>
        <a:p>
          <a:endParaRPr lang="en-US" sz="1100" baseline="0">
            <a:solidFill>
              <a:schemeClr val="dk1"/>
            </a:solidFill>
            <a:effectLst/>
            <a:latin typeface="+mn-lt"/>
            <a:ea typeface="+mn-ea"/>
            <a:cs typeface="+mn-cs"/>
          </a:endParaRPr>
        </a:p>
        <a:p>
          <a:r>
            <a:rPr lang="en-US" sz="1100" baseline="0">
              <a:solidFill>
                <a:schemeClr val="dk1"/>
              </a:solidFill>
              <a:effectLst/>
              <a:latin typeface="+mn-lt"/>
              <a:ea typeface="+mn-ea"/>
              <a:cs typeface="+mn-cs"/>
            </a:rPr>
            <a:t>For any option where we lease we will also have a Common Annual Maintenace cost which should be estimated at 15% of the base cost. We will have to pay the Common Area Maintenance through the end of the existing lease March of 2022 regardless of which option we select.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We have three options available to us that we need to</a:t>
          </a:r>
          <a:r>
            <a:rPr lang="en-US" sz="1100" baseline="0">
              <a:solidFill>
                <a:schemeClr val="dk1"/>
              </a:solidFill>
              <a:effectLst/>
              <a:latin typeface="+mn-lt"/>
              <a:ea typeface="+mn-ea"/>
              <a:cs typeface="+mn-cs"/>
            </a:rPr>
            <a:t> analyze so we can decide which option makes the most sense.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Option 1 is to continue with the existing lease for the next ten years.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Option</a:t>
          </a:r>
          <a:r>
            <a:rPr lang="en-US" sz="1100" baseline="0">
              <a:solidFill>
                <a:schemeClr val="dk1"/>
              </a:solidFill>
              <a:effectLst/>
              <a:latin typeface="+mn-lt"/>
              <a:ea typeface="+mn-ea"/>
              <a:cs typeface="+mn-cs"/>
            </a:rPr>
            <a:t> 2</a:t>
          </a:r>
          <a:r>
            <a:rPr lang="en-US" sz="1100">
              <a:solidFill>
                <a:schemeClr val="dk1"/>
              </a:solidFill>
              <a:effectLst/>
              <a:latin typeface="+mn-lt"/>
              <a:ea typeface="+mn-ea"/>
              <a:cs typeface="+mn-cs"/>
            </a:rPr>
            <a:t> is</a:t>
          </a:r>
          <a:r>
            <a:rPr lang="en-US" sz="1100" baseline="0">
              <a:solidFill>
                <a:schemeClr val="dk1"/>
              </a:solidFill>
              <a:effectLst/>
              <a:latin typeface="+mn-lt"/>
              <a:ea typeface="+mn-ea"/>
              <a:cs typeface="+mn-cs"/>
            </a:rPr>
            <a:t> to lease a tower from </a:t>
          </a:r>
          <a:r>
            <a:rPr lang="en-US" sz="1100">
              <a:solidFill>
                <a:schemeClr val="dk1"/>
              </a:solidFill>
              <a:effectLst/>
              <a:latin typeface="+mn-lt"/>
              <a:ea typeface="+mn-ea"/>
              <a:cs typeface="+mn-cs"/>
            </a:rPr>
            <a:t>a small tower owner at a very good price with</a:t>
          </a:r>
          <a:r>
            <a:rPr lang="en-US" sz="1100" baseline="0">
              <a:solidFill>
                <a:schemeClr val="dk1"/>
              </a:solidFill>
              <a:effectLst/>
              <a:latin typeface="+mn-lt"/>
              <a:ea typeface="+mn-ea"/>
              <a:cs typeface="+mn-cs"/>
            </a:rPr>
            <a:t> the lease </a:t>
          </a:r>
          <a:r>
            <a:rPr lang="en-US" sz="1100">
              <a:solidFill>
                <a:schemeClr val="dk1"/>
              </a:solidFill>
              <a:effectLst/>
              <a:latin typeface="+mn-lt"/>
              <a:ea typeface="+mn-ea"/>
              <a:cs typeface="+mn-cs"/>
            </a:rPr>
            <a:t>starting in October</a:t>
          </a:r>
          <a:r>
            <a:rPr lang="en-US" sz="1100" baseline="0">
              <a:solidFill>
                <a:schemeClr val="dk1"/>
              </a:solidFill>
              <a:effectLst/>
              <a:latin typeface="+mn-lt"/>
              <a:ea typeface="+mn-ea"/>
              <a:cs typeface="+mn-cs"/>
            </a:rPr>
            <a:t> 2018</a:t>
          </a:r>
          <a:r>
            <a:rPr lang="en-US" sz="1100">
              <a:solidFill>
                <a:schemeClr val="dk1"/>
              </a:solidFill>
              <a:effectLst/>
              <a:latin typeface="+mn-lt"/>
              <a:ea typeface="+mn-ea"/>
              <a:cs typeface="+mn-cs"/>
            </a:rPr>
            <a:t> at $4k per month, with a 2% annual escalator. The cost to move</a:t>
          </a:r>
          <a:r>
            <a:rPr lang="en-US" sz="1100" baseline="0">
              <a:solidFill>
                <a:schemeClr val="dk1"/>
              </a:solidFill>
              <a:effectLst/>
              <a:latin typeface="+mn-lt"/>
              <a:ea typeface="+mn-ea"/>
              <a:cs typeface="+mn-cs"/>
            </a:rPr>
            <a:t> here will incure the same cost for</a:t>
          </a:r>
          <a:r>
            <a:rPr lang="en-US" sz="1100">
              <a:solidFill>
                <a:schemeClr val="dk1"/>
              </a:solidFill>
              <a:effectLst/>
              <a:latin typeface="+mn-lt"/>
              <a:ea typeface="+mn-ea"/>
              <a:cs typeface="+mn-cs"/>
            </a:rPr>
            <a:t> installing the new equipment as the current location.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Option</a:t>
          </a:r>
          <a:r>
            <a:rPr lang="en-US" sz="1100" baseline="0">
              <a:solidFill>
                <a:schemeClr val="dk1"/>
              </a:solidFill>
              <a:effectLst/>
              <a:latin typeface="+mn-lt"/>
              <a:ea typeface="+mn-ea"/>
              <a:cs typeface="+mn-cs"/>
            </a:rPr>
            <a:t> 3 </a:t>
          </a:r>
          <a:r>
            <a:rPr lang="en-US" sz="1100">
              <a:solidFill>
                <a:schemeClr val="dk1"/>
              </a:solidFill>
              <a:effectLst/>
              <a:latin typeface="+mn-lt"/>
              <a:ea typeface="+mn-ea"/>
              <a:cs typeface="+mn-cs"/>
            </a:rPr>
            <a:t>is a tower that one of our broadcast competitors has available for sale. </a:t>
          </a:r>
          <a:endParaRPr lang="en-US">
            <a:effectLst/>
          </a:endParaRPr>
        </a:p>
        <a:p>
          <a:r>
            <a:rPr lang="en-US" sz="1100">
              <a:solidFill>
                <a:schemeClr val="dk1"/>
              </a:solidFill>
              <a:effectLst/>
              <a:latin typeface="+mn-lt"/>
              <a:ea typeface="+mn-ea"/>
              <a:cs typeface="+mn-cs"/>
            </a:rPr>
            <a:t>We can purchase this tower for $725k and it will require about </a:t>
          </a:r>
          <a:r>
            <a:rPr lang="en-US" sz="1100" b="0" i="0">
              <a:solidFill>
                <a:schemeClr val="dk1"/>
              </a:solidFill>
              <a:effectLst/>
              <a:latin typeface="+mn-lt"/>
              <a:ea typeface="+mn-ea"/>
              <a:cs typeface="+mn-cs"/>
            </a:rPr>
            <a:t>$496,325</a:t>
          </a:r>
          <a:r>
            <a:rPr lang="en-US" sz="1100">
              <a:solidFill>
                <a:schemeClr val="dk1"/>
              </a:solidFill>
              <a:effectLst/>
              <a:latin typeface="+mn-lt"/>
              <a:ea typeface="+mn-ea"/>
              <a:cs typeface="+mn-cs"/>
            </a:rPr>
            <a:t> of repairs,  before we can install the new equipment to broadcast on the new channel.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Buying</a:t>
          </a:r>
          <a:r>
            <a:rPr lang="en-US" sz="1100" baseline="0">
              <a:solidFill>
                <a:schemeClr val="dk1"/>
              </a:solidFill>
              <a:effectLst/>
              <a:latin typeface="+mn-lt"/>
              <a:ea typeface="+mn-ea"/>
              <a:cs typeface="+mn-cs"/>
            </a:rPr>
            <a:t> this tower will result in a channel equipment savings of $</a:t>
          </a:r>
          <a:r>
            <a:rPr lang="en-US" sz="1100" b="0" i="0">
              <a:solidFill>
                <a:schemeClr val="dk1"/>
              </a:solidFill>
              <a:effectLst/>
              <a:latin typeface="+mn-lt"/>
              <a:ea typeface="+mn-ea"/>
              <a:cs typeface="+mn-cs"/>
            </a:rPr>
            <a:t>220,903.</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The cost of the new equipment is</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heaper than the other two locations because this location is a lower ERP (the licensed power level we broadcast on) which allows us to purchase a smaller transmitter. </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With</a:t>
          </a:r>
          <a:r>
            <a:rPr lang="en-US" sz="1100" baseline="0">
              <a:solidFill>
                <a:schemeClr val="dk1"/>
              </a:solidFill>
              <a:effectLst/>
              <a:latin typeface="+mn-lt"/>
              <a:ea typeface="+mn-ea"/>
              <a:cs typeface="+mn-cs"/>
            </a:rPr>
            <a:t> Option 3 we will no longer have the annual office expense and this will be a savings in our annual operating expenses.  </a:t>
          </a:r>
          <a:endParaRPr lang="en-US">
            <a:effectLst/>
          </a:endParaRPr>
        </a:p>
        <a:p>
          <a:r>
            <a:rPr lang="en-US" sz="1100">
              <a:solidFill>
                <a:schemeClr val="dk1"/>
              </a:solidFill>
              <a:effectLst/>
              <a:latin typeface="+mn-lt"/>
              <a:ea typeface="+mn-ea"/>
              <a:cs typeface="+mn-cs"/>
            </a:rPr>
            <a:t>If we decide to go</a:t>
          </a:r>
          <a:r>
            <a:rPr lang="en-US" sz="1100" baseline="0">
              <a:solidFill>
                <a:schemeClr val="dk1"/>
              </a:solidFill>
              <a:effectLst/>
              <a:latin typeface="+mn-lt"/>
              <a:ea typeface="+mn-ea"/>
              <a:cs typeface="+mn-cs"/>
            </a:rPr>
            <a:t> with option 2 or 3 </a:t>
          </a:r>
          <a:r>
            <a:rPr lang="en-US" sz="1100">
              <a:solidFill>
                <a:schemeClr val="dk1"/>
              </a:solidFill>
              <a:effectLst/>
              <a:latin typeface="+mn-lt"/>
              <a:ea typeface="+mn-ea"/>
              <a:cs typeface="+mn-cs"/>
            </a:rPr>
            <a:t>the new lease/move will begin in Oct 2018</a:t>
          </a:r>
          <a:r>
            <a:rPr lang="en-US" sz="1100" baseline="0">
              <a:solidFill>
                <a:schemeClr val="dk1"/>
              </a:solidFill>
              <a:effectLst/>
              <a:latin typeface="+mn-lt"/>
              <a:ea typeface="+mn-ea"/>
              <a:cs typeface="+mn-cs"/>
            </a:rPr>
            <a:t>.</a:t>
          </a:r>
        </a:p>
        <a:p>
          <a:endParaRPr lang="en-US">
            <a:effectLst/>
          </a:endParaRPr>
        </a:p>
        <a:p>
          <a:r>
            <a:rPr lang="en-US" sz="1100">
              <a:solidFill>
                <a:schemeClr val="dk1"/>
              </a:solidFill>
              <a:effectLst/>
              <a:latin typeface="+mn-lt"/>
              <a:ea typeface="+mn-ea"/>
              <a:cs typeface="+mn-cs"/>
            </a:rPr>
            <a:t>One</a:t>
          </a:r>
          <a:r>
            <a:rPr lang="en-US" sz="1100" baseline="0">
              <a:solidFill>
                <a:schemeClr val="dk1"/>
              </a:solidFill>
              <a:effectLst/>
              <a:latin typeface="+mn-lt"/>
              <a:ea typeface="+mn-ea"/>
              <a:cs typeface="+mn-cs"/>
            </a:rPr>
            <a:t> other</a:t>
          </a:r>
          <a:r>
            <a:rPr lang="en-US" sz="1100">
              <a:solidFill>
                <a:schemeClr val="dk1"/>
              </a:solidFill>
              <a:effectLst/>
              <a:latin typeface="+mn-lt"/>
              <a:ea typeface="+mn-ea"/>
              <a:cs typeface="+mn-cs"/>
            </a:rPr>
            <a:t> cost that most be considered if we decide to move is what we call ARO (asset retirement obligation) which is the cost of removing all of our equipment from the current leased site and will have a one-time cost of $165k. Our engineering team has provided maps for each location showing the broadcast coverage for each respective setup.</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We need an analysis completed to help our leadership decide if we should renew at the current location or move to either of the alternative locations.</a:t>
          </a: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For this analysis we should</a:t>
          </a:r>
          <a:r>
            <a:rPr lang="en-US" sz="1100" baseline="0">
              <a:solidFill>
                <a:schemeClr val="dk1"/>
              </a:solidFill>
              <a:effectLst/>
              <a:latin typeface="+mn-lt"/>
              <a:ea typeface="+mn-ea"/>
              <a:cs typeface="+mn-cs"/>
            </a:rPr>
            <a:t> not consider time value of money.  The have asked us to only consider the financial implications and the tower specs will be considered by management as part of the final decision</a:t>
          </a:r>
          <a:endParaRPr lang="en-US">
            <a:effectLst/>
          </a:endParaRPr>
        </a:p>
        <a:p>
          <a:r>
            <a:rPr lang="en-US" sz="1100">
              <a:solidFill>
                <a:schemeClr val="dk1"/>
              </a:solidFill>
              <a:effectLst/>
              <a:latin typeface="+mn-lt"/>
              <a:ea typeface="+mn-ea"/>
              <a:cs typeface="+mn-cs"/>
            </a:rPr>
            <a:t> </a:t>
          </a:r>
          <a:endParaRPr lang="en-US">
            <a:effectLst/>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19050</xdr:colOff>
          <xdr:row>27</xdr:row>
          <xdr:rowOff>11430</xdr:rowOff>
        </xdr:from>
        <xdr:to>
          <xdr:col>19</xdr:col>
          <xdr:colOff>323850</xdr:colOff>
          <xdr:row>29</xdr:row>
          <xdr:rowOff>171450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316230</xdr:colOff>
          <xdr:row>29</xdr:row>
          <xdr:rowOff>171450</xdr:rowOff>
        </xdr:to>
        <xdr:sp macro="" textlink="">
          <xdr:nvSpPr>
            <xdr:cNvPr id="4098" name="Object 2"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0</xdr:rowOff>
        </xdr:from>
        <xdr:to>
          <xdr:col>12</xdr:col>
          <xdr:colOff>278130</xdr:colOff>
          <xdr:row>29</xdr:row>
          <xdr:rowOff>156210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800-00000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875"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91BC200-0644-45C6-9F9B-29C79188CE0E}">
  <we:reference id="WA200009404" version="1.0.0.8" store="Omex" storeType="OMEX"/>
  <we:alternateReferences>
    <we:reference id="WA200009404" version="1.0.0.8" store="WA200009404" storeType="OMEX"/>
  </we:alternateReferences>
  <we:properties>
    <we:property name="claude.fileId" value="&quot;a7f70962-d6a5-4725-82b7-25fb29cd5708&quot;"/>
  </we:properties>
  <we:bindings/>
  <we:snapshot xmlns:r="http://schemas.openxmlformats.org/officeDocument/2006/relationships"/>
</we:webextension>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s://www.google.com/maps/place/42%C2%B017'17.0%22N+91%C2%B052'54.0%22W/@42.2880595,-91.8838554,629m/data=!3m2!1e3!4b1!4m5!3m4!1s0x0:0x0!8m2!3d42.2880556!4d-91.8816667" TargetMode="External"/><Relationship Id="rId7" Type="http://schemas.openxmlformats.org/officeDocument/2006/relationships/oleObject" Target="../embeddings/oleObject1.bin"/><Relationship Id="rId12" Type="http://schemas.openxmlformats.org/officeDocument/2006/relationships/image" Target="../media/image3.emf"/><Relationship Id="rId2" Type="http://schemas.openxmlformats.org/officeDocument/2006/relationships/hyperlink" Target="https://www.google.com/maps/place/42%C2%B002'42.0%22N+91%C2%B038'48.0%22W/@42.045,-91.64885,434m/data=!3m2!1e3!4b1!4m5!3m4!1s0x0:0x0!8m2!3d42.045!4d-91.6466667" TargetMode="External"/><Relationship Id="rId1" Type="http://schemas.openxmlformats.org/officeDocument/2006/relationships/hyperlink" Target="https://www.google.com/maps/place/42%C2%B017'43.0%22N+91%C2%B053'10.4%22W/@42.2952778,-91.8884109,522m/data=!3m2!1e3!4b1!4m5!3m4!1s0x0:0x0!8m2!3d42.2952778!4d-91.8862222" TargetMode="External"/><Relationship Id="rId6" Type="http://schemas.openxmlformats.org/officeDocument/2006/relationships/vmlDrawing" Target="../drawings/vmlDrawing1.vml"/><Relationship Id="rId11" Type="http://schemas.openxmlformats.org/officeDocument/2006/relationships/oleObject" Target="../embeddings/oleObject3.bin"/><Relationship Id="rId5" Type="http://schemas.openxmlformats.org/officeDocument/2006/relationships/drawing" Target="../drawings/drawing2.xml"/><Relationship Id="rId10" Type="http://schemas.openxmlformats.org/officeDocument/2006/relationships/image" Target="../media/image2.emf"/><Relationship Id="rId4" Type="http://schemas.openxmlformats.org/officeDocument/2006/relationships/printerSettings" Target="../printerSettings/printerSettings1.bin"/><Relationship Id="rId9"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73CD-E928-43F2-B50C-CD199DD5EDF4}">
  <dimension ref="B2:F33"/>
  <sheetViews>
    <sheetView showGridLines="0" topLeftCell="A10" workbookViewId="0">
      <selection activeCell="B10" sqref="B10"/>
    </sheetView>
  </sheetViews>
  <sheetFormatPr defaultRowHeight="14.4" x14ac:dyDescent="0.55000000000000004"/>
  <cols>
    <col min="1" max="1" width="2.62890625" customWidth="1"/>
    <col min="2" max="2" width="36.83984375" customWidth="1"/>
    <col min="3" max="6" width="28.05078125" customWidth="1"/>
  </cols>
  <sheetData>
    <row r="2" spans="2:6" ht="26.05" customHeight="1" x14ac:dyDescent="0.75">
      <c r="B2" s="96" t="s">
        <v>34</v>
      </c>
      <c r="C2" s="68"/>
      <c r="D2" s="68"/>
      <c r="E2" s="68"/>
      <c r="F2" s="68"/>
    </row>
    <row r="3" spans="2:6" ht="16" customHeight="1" x14ac:dyDescent="0.55000000000000004">
      <c r="B3" s="68"/>
      <c r="C3" s="68"/>
      <c r="D3" s="68"/>
      <c r="E3" s="68"/>
      <c r="F3" s="68"/>
    </row>
    <row r="4" spans="2:6" ht="16" customHeight="1" x14ac:dyDescent="0.55000000000000004">
      <c r="B4" s="68" t="s">
        <v>179</v>
      </c>
      <c r="C4" s="68"/>
      <c r="D4" s="68"/>
      <c r="E4" s="68"/>
      <c r="F4" s="68"/>
    </row>
    <row r="5" spans="2:6" ht="16" customHeight="1" x14ac:dyDescent="0.55000000000000004">
      <c r="B5" s="68"/>
      <c r="C5" s="68"/>
      <c r="D5" s="68"/>
      <c r="E5" s="68"/>
      <c r="F5" s="68"/>
    </row>
    <row r="6" spans="2:6" x14ac:dyDescent="0.55000000000000004">
      <c r="B6" s="69"/>
      <c r="C6" s="69"/>
      <c r="D6" s="69"/>
      <c r="E6" s="69"/>
      <c r="F6" s="69"/>
    </row>
    <row r="7" spans="2:6" x14ac:dyDescent="0.55000000000000004">
      <c r="B7" s="69"/>
      <c r="C7" s="69"/>
      <c r="D7" s="69"/>
      <c r="E7" s="69"/>
      <c r="F7" s="69"/>
    </row>
    <row r="8" spans="2:6" x14ac:dyDescent="0.55000000000000004">
      <c r="B8" s="69"/>
      <c r="C8" s="69"/>
      <c r="D8" s="69"/>
      <c r="E8" s="69"/>
      <c r="F8" s="69"/>
    </row>
    <row r="9" spans="2:6" x14ac:dyDescent="0.55000000000000004">
      <c r="B9" s="69"/>
      <c r="C9" s="69"/>
      <c r="D9" s="69"/>
      <c r="E9" s="69"/>
      <c r="F9" s="69"/>
    </row>
    <row r="10" spans="2:6" x14ac:dyDescent="0.55000000000000004">
      <c r="B10" s="69"/>
      <c r="C10" s="69"/>
      <c r="D10" s="69"/>
      <c r="E10" s="69"/>
      <c r="F10" s="69"/>
    </row>
    <row r="11" spans="2:6" x14ac:dyDescent="0.55000000000000004">
      <c r="B11" s="69"/>
      <c r="C11" s="69"/>
      <c r="D11" s="69"/>
      <c r="E11" s="69"/>
      <c r="F11" s="69"/>
    </row>
    <row r="12" spans="2:6" ht="15.6" x14ac:dyDescent="0.6">
      <c r="B12" s="98" t="s">
        <v>34</v>
      </c>
      <c r="C12" s="69"/>
      <c r="D12" s="69"/>
      <c r="E12" s="69"/>
      <c r="F12" s="69"/>
    </row>
    <row r="13" spans="2:6" x14ac:dyDescent="0.55000000000000004">
      <c r="B13" s="73"/>
      <c r="C13" s="69"/>
      <c r="D13" s="69"/>
      <c r="E13" s="69"/>
      <c r="F13" s="69"/>
    </row>
    <row r="14" spans="2:6" x14ac:dyDescent="0.55000000000000004">
      <c r="B14" s="73" t="s">
        <v>35</v>
      </c>
      <c r="C14" s="69"/>
      <c r="D14" s="69"/>
      <c r="E14" s="69"/>
      <c r="F14" s="69"/>
    </row>
    <row r="15" spans="2:6" x14ac:dyDescent="0.55000000000000004">
      <c r="B15" s="73"/>
      <c r="C15" s="69"/>
      <c r="D15" s="69"/>
      <c r="E15" s="69"/>
      <c r="F15" s="69"/>
    </row>
    <row r="16" spans="2:6" x14ac:dyDescent="0.55000000000000004">
      <c r="B16" s="73" t="s">
        <v>36</v>
      </c>
      <c r="C16" s="69"/>
      <c r="D16" s="69"/>
      <c r="E16" s="69"/>
      <c r="F16" s="69"/>
    </row>
    <row r="17" spans="2:6" x14ac:dyDescent="0.55000000000000004">
      <c r="B17" s="73"/>
      <c r="C17" s="69"/>
      <c r="D17" s="69"/>
      <c r="E17" s="69"/>
      <c r="F17" s="69"/>
    </row>
    <row r="18" spans="2:6" x14ac:dyDescent="0.55000000000000004">
      <c r="B18" s="97">
        <v>46247</v>
      </c>
      <c r="C18" s="69"/>
      <c r="D18" s="69"/>
      <c r="E18" s="69"/>
      <c r="F18" s="69"/>
    </row>
    <row r="19" spans="2:6" x14ac:dyDescent="0.55000000000000004">
      <c r="B19" s="69"/>
      <c r="C19" s="69"/>
      <c r="D19" s="69"/>
      <c r="E19" s="69"/>
      <c r="F19" s="69"/>
    </row>
    <row r="20" spans="2:6" x14ac:dyDescent="0.55000000000000004">
      <c r="B20" s="69"/>
      <c r="C20" s="69"/>
      <c r="D20" s="69"/>
      <c r="E20" s="69"/>
      <c r="F20" s="69"/>
    </row>
    <row r="21" spans="2:6" x14ac:dyDescent="0.55000000000000004">
      <c r="B21" s="70" t="s">
        <v>90</v>
      </c>
      <c r="C21" s="69"/>
      <c r="D21" s="69"/>
      <c r="E21" s="69"/>
      <c r="F21" s="69"/>
    </row>
    <row r="22" spans="2:6" ht="16" customHeight="1" x14ac:dyDescent="0.55000000000000004">
      <c r="B22" s="100" t="s">
        <v>180</v>
      </c>
      <c r="C22" s="69"/>
      <c r="D22" s="69"/>
      <c r="E22" s="69"/>
      <c r="F22" s="69"/>
    </row>
    <row r="23" spans="2:6" ht="16" customHeight="1" x14ac:dyDescent="0.55000000000000004">
      <c r="B23" s="100" t="s">
        <v>181</v>
      </c>
      <c r="C23" s="69"/>
      <c r="D23" s="69"/>
      <c r="E23" s="69"/>
      <c r="F23" s="69"/>
    </row>
    <row r="24" spans="2:6" x14ac:dyDescent="0.55000000000000004">
      <c r="B24" s="69"/>
      <c r="C24" s="69"/>
      <c r="D24" s="69"/>
      <c r="E24" s="69"/>
      <c r="F24" s="69"/>
    </row>
    <row r="25" spans="2:6" x14ac:dyDescent="0.55000000000000004">
      <c r="B25" s="69"/>
      <c r="C25" s="69"/>
      <c r="D25" s="69"/>
      <c r="E25" s="69"/>
      <c r="F25" s="69"/>
    </row>
    <row r="26" spans="2:6" x14ac:dyDescent="0.55000000000000004">
      <c r="B26" s="70" t="s">
        <v>182</v>
      </c>
      <c r="C26" s="69"/>
      <c r="D26" s="69"/>
      <c r="E26" s="69"/>
      <c r="F26" s="69"/>
    </row>
    <row r="27" spans="2:6" x14ac:dyDescent="0.55000000000000004">
      <c r="B27" s="72" t="s">
        <v>183</v>
      </c>
      <c r="C27" s="79" t="s">
        <v>184</v>
      </c>
      <c r="D27" s="69"/>
      <c r="E27" s="69"/>
      <c r="F27" s="69"/>
    </row>
    <row r="28" spans="2:6" x14ac:dyDescent="0.55000000000000004">
      <c r="B28" s="72" t="s">
        <v>109</v>
      </c>
      <c r="C28" s="79" t="s">
        <v>185</v>
      </c>
      <c r="D28" s="69"/>
      <c r="E28" s="69"/>
      <c r="F28" s="69"/>
    </row>
    <row r="29" spans="2:6" x14ac:dyDescent="0.55000000000000004">
      <c r="B29" s="72" t="s">
        <v>186</v>
      </c>
      <c r="C29" s="79" t="s">
        <v>187</v>
      </c>
      <c r="D29" s="69"/>
      <c r="E29" s="69"/>
      <c r="F29" s="69"/>
    </row>
    <row r="30" spans="2:6" x14ac:dyDescent="0.55000000000000004">
      <c r="B30" s="72" t="s">
        <v>188</v>
      </c>
      <c r="C30" s="79" t="s">
        <v>189</v>
      </c>
      <c r="D30" s="69"/>
      <c r="E30" s="69"/>
      <c r="F30" s="69"/>
    </row>
    <row r="31" spans="2:6" x14ac:dyDescent="0.55000000000000004">
      <c r="B31" s="67" t="s">
        <v>190</v>
      </c>
      <c r="C31" s="99" t="s">
        <v>191</v>
      </c>
    </row>
    <row r="32" spans="2:6" x14ac:dyDescent="0.55000000000000004">
      <c r="B32" s="67" t="s">
        <v>192</v>
      </c>
      <c r="C32" s="99" t="s">
        <v>193</v>
      </c>
    </row>
    <row r="33" spans="2:3" x14ac:dyDescent="0.55000000000000004">
      <c r="B33" s="67" t="s">
        <v>194</v>
      </c>
      <c r="C33" s="99" t="s">
        <v>195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C4203-8556-4989-92BB-D776F71F05D3}">
  <dimension ref="B2:M36"/>
  <sheetViews>
    <sheetView showGridLines="0" tabSelected="1" workbookViewId="0">
      <selection activeCell="F3" sqref="F3"/>
    </sheetView>
  </sheetViews>
  <sheetFormatPr defaultRowHeight="14.4" x14ac:dyDescent="0.55000000000000004"/>
  <cols>
    <col min="1" max="1" width="2.62890625" customWidth="1"/>
    <col min="2" max="4" width="1.734375" customWidth="1"/>
    <col min="5" max="5" width="42.1015625" customWidth="1"/>
    <col min="6" max="6" width="7.89453125" customWidth="1"/>
    <col min="7" max="7" width="2.62890625" customWidth="1"/>
    <col min="8" max="10" width="21.9453125" customWidth="1"/>
    <col min="11" max="11" width="2.62890625" customWidth="1"/>
    <col min="12" max="13" width="22.7890625" customWidth="1"/>
  </cols>
  <sheetData>
    <row r="2" spans="2:13" ht="20.05" customHeight="1" x14ac:dyDescent="0.6">
      <c r="B2" s="80" t="str">
        <f>'Cover Sheet'!B12</f>
        <v>Active Cell Tower Inc</v>
      </c>
      <c r="C2" s="68"/>
      <c r="D2" s="68"/>
      <c r="E2" s="68"/>
      <c r="F2" s="68"/>
      <c r="G2" s="68"/>
      <c r="H2" s="68"/>
      <c r="I2" s="68"/>
      <c r="J2" s="68"/>
      <c r="K2" s="68"/>
      <c r="L2" s="68"/>
      <c r="M2" s="68"/>
    </row>
    <row r="3" spans="2:13" ht="45" customHeight="1" x14ac:dyDescent="0.55000000000000004">
      <c r="B3" s="68"/>
      <c r="C3" s="68"/>
      <c r="D3" s="68"/>
      <c r="E3" s="68"/>
      <c r="F3" s="68" t="s">
        <v>37</v>
      </c>
      <c r="G3" s="68"/>
      <c r="H3" s="88" t="str">
        <f>'Scenario 1'!$B$4</f>
        <v>Option 1:  Renew the Lease at the Current Site</v>
      </c>
      <c r="I3" s="88" t="str">
        <f>'Scenario 2'!$B$4</f>
        <v>Option 2:  Lease from the Small Tower Owner</v>
      </c>
      <c r="J3" s="88" t="str">
        <f>'Scenario 3'!$B$4</f>
        <v>Option 3:  Buy the Competitor's Tower</v>
      </c>
      <c r="K3" s="88"/>
      <c r="L3" s="88" t="s">
        <v>172</v>
      </c>
      <c r="M3" s="88" t="s">
        <v>173</v>
      </c>
    </row>
    <row r="4" spans="2:13" ht="16" customHeight="1" x14ac:dyDescent="0.55000000000000004">
      <c r="B4" s="68" t="s">
        <v>171</v>
      </c>
      <c r="C4" s="68"/>
      <c r="D4" s="68"/>
      <c r="E4" s="68"/>
      <c r="F4" s="68"/>
      <c r="G4" s="68"/>
      <c r="H4" s="68"/>
      <c r="I4" s="68"/>
      <c r="J4" s="68"/>
      <c r="K4" s="68"/>
      <c r="L4" s="68"/>
      <c r="M4" s="68"/>
    </row>
    <row r="5" spans="2:13" x14ac:dyDescent="0.55000000000000004">
      <c r="B5" s="69"/>
      <c r="C5" s="69"/>
      <c r="D5" s="69"/>
      <c r="E5" s="69"/>
      <c r="F5" s="69"/>
      <c r="G5" s="69"/>
      <c r="H5" s="69"/>
      <c r="I5" s="69"/>
      <c r="J5" s="69"/>
      <c r="K5" s="69"/>
      <c r="L5" s="69"/>
      <c r="M5" s="69"/>
    </row>
    <row r="6" spans="2:13" x14ac:dyDescent="0.55000000000000004">
      <c r="B6" s="71" t="s">
        <v>41</v>
      </c>
      <c r="C6" s="69"/>
      <c r="D6" s="69"/>
      <c r="E6" s="69"/>
      <c r="F6" s="69"/>
      <c r="G6" s="69"/>
      <c r="H6" s="69"/>
      <c r="I6" s="69"/>
      <c r="J6" s="69"/>
      <c r="K6" s="69"/>
      <c r="L6" s="69"/>
      <c r="M6" s="69"/>
    </row>
    <row r="7" spans="2:13" x14ac:dyDescent="0.55000000000000004">
      <c r="B7" s="69"/>
      <c r="C7" s="69"/>
      <c r="D7" s="69"/>
      <c r="E7" s="69"/>
      <c r="F7" s="69"/>
      <c r="G7" s="69"/>
      <c r="H7" s="69"/>
      <c r="I7" s="69"/>
      <c r="J7" s="69"/>
      <c r="K7" s="69"/>
      <c r="L7" s="69"/>
      <c r="M7" s="69"/>
    </row>
    <row r="8" spans="2:13" x14ac:dyDescent="0.55000000000000004">
      <c r="B8" s="69"/>
      <c r="C8" s="69"/>
      <c r="D8" s="69"/>
      <c r="E8" s="72" t="s">
        <v>157</v>
      </c>
      <c r="F8" s="78" t="s">
        <v>43</v>
      </c>
      <c r="G8" s="69"/>
      <c r="H8" s="84">
        <f>'Scenario 1'!H8</f>
        <v>2373949.0473599043</v>
      </c>
      <c r="I8" s="84">
        <f>'Scenario 2'!H8</f>
        <v>701582.70105000003</v>
      </c>
      <c r="J8" s="84">
        <f>'Scenario 3'!H8</f>
        <v>701582.70105000003</v>
      </c>
      <c r="K8" s="69"/>
      <c r="L8" s="89">
        <f>I8-H8</f>
        <v>-1672366.3463099042</v>
      </c>
      <c r="M8" s="89">
        <f>J8-H8</f>
        <v>-1672366.3463099042</v>
      </c>
    </row>
    <row r="9" spans="2:13" x14ac:dyDescent="0.55000000000000004">
      <c r="B9" s="69"/>
      <c r="C9" s="69"/>
      <c r="D9" s="69"/>
      <c r="E9" s="72" t="s">
        <v>97</v>
      </c>
      <c r="F9" s="78" t="s">
        <v>43</v>
      </c>
      <c r="G9" s="69"/>
      <c r="H9" s="84">
        <f>'Scenario 1'!H9</f>
        <v>356092.35710398568</v>
      </c>
      <c r="I9" s="84">
        <f>'Scenario 2'!H9</f>
        <v>105237.4051575</v>
      </c>
      <c r="J9" s="84">
        <f>'Scenario 3'!H9</f>
        <v>105237.4051575</v>
      </c>
      <c r="K9" s="69"/>
      <c r="L9" s="89">
        <f>I9-H9</f>
        <v>-250854.95194648567</v>
      </c>
      <c r="M9" s="89">
        <f>J9-H9</f>
        <v>-250854.95194648567</v>
      </c>
    </row>
    <row r="10" spans="2:13" x14ac:dyDescent="0.55000000000000004">
      <c r="B10" s="69"/>
      <c r="C10" s="69"/>
      <c r="D10" s="69"/>
      <c r="E10" s="72" t="s">
        <v>161</v>
      </c>
      <c r="F10" s="78" t="s">
        <v>43</v>
      </c>
      <c r="G10" s="69"/>
      <c r="H10" s="83">
        <f>0</f>
        <v>0</v>
      </c>
      <c r="I10" s="84">
        <f>'Scenario 2'!H10</f>
        <v>525586.60798741714</v>
      </c>
      <c r="J10" s="83">
        <f>0</f>
        <v>0</v>
      </c>
      <c r="K10" s="69"/>
      <c r="L10" s="89">
        <f>I10-H10</f>
        <v>525586.60798741714</v>
      </c>
      <c r="M10" s="89">
        <f>J10-H10</f>
        <v>0</v>
      </c>
    </row>
    <row r="11" spans="2:13" x14ac:dyDescent="0.55000000000000004">
      <c r="B11" s="69"/>
      <c r="C11" s="69"/>
      <c r="D11" s="69"/>
      <c r="E11" s="72" t="s">
        <v>98</v>
      </c>
      <c r="F11" s="78" t="s">
        <v>43</v>
      </c>
      <c r="G11" s="69"/>
      <c r="H11" s="83">
        <f>0</f>
        <v>0</v>
      </c>
      <c r="I11" s="84">
        <f>'Scenario 2'!H11</f>
        <v>78837.991198112562</v>
      </c>
      <c r="J11" s="83">
        <f>0</f>
        <v>0</v>
      </c>
      <c r="K11" s="69"/>
      <c r="L11" s="89">
        <f>I11-H11</f>
        <v>78837.991198112562</v>
      </c>
      <c r="M11" s="89">
        <f>J11-H11</f>
        <v>0</v>
      </c>
    </row>
    <row r="12" spans="2:13" x14ac:dyDescent="0.55000000000000004">
      <c r="B12" s="69"/>
      <c r="C12" s="69"/>
      <c r="D12" s="69"/>
      <c r="E12" s="72" t="s">
        <v>84</v>
      </c>
      <c r="F12" s="78" t="s">
        <v>43</v>
      </c>
      <c r="G12" s="69"/>
      <c r="H12" s="84">
        <f>'Scenario 1'!H10</f>
        <v>272384.39999999997</v>
      </c>
      <c r="I12" s="84">
        <f>'Scenario 2'!H12</f>
        <v>272384.39999999997</v>
      </c>
      <c r="J12" s="84">
        <f>'Scenario 3'!H10</f>
        <v>0</v>
      </c>
      <c r="K12" s="69"/>
      <c r="L12" s="89">
        <f>I12-H12</f>
        <v>0</v>
      </c>
      <c r="M12" s="89">
        <f>J12-H12</f>
        <v>-272384.39999999997</v>
      </c>
    </row>
    <row r="13" spans="2:13" x14ac:dyDescent="0.55000000000000004">
      <c r="B13" s="69"/>
      <c r="C13" s="69"/>
      <c r="D13" s="69"/>
      <c r="E13" s="72" t="s">
        <v>85</v>
      </c>
      <c r="F13" s="78" t="s">
        <v>43</v>
      </c>
      <c r="G13" s="69"/>
      <c r="H13" s="84">
        <f>'Scenario 1'!H11</f>
        <v>1938289.9999999998</v>
      </c>
      <c r="I13" s="84">
        <f>'Scenario 2'!H13</f>
        <v>1938289.9999999998</v>
      </c>
      <c r="J13" s="84">
        <f>'Scenario 3'!H11</f>
        <v>1938289.9999999998</v>
      </c>
      <c r="K13" s="69"/>
      <c r="L13" s="89">
        <f>I13-H13</f>
        <v>0</v>
      </c>
      <c r="M13" s="89">
        <f>J13-H13</f>
        <v>0</v>
      </c>
    </row>
    <row r="14" spans="2:13" x14ac:dyDescent="0.55000000000000004">
      <c r="B14" s="69"/>
      <c r="C14" s="69"/>
      <c r="D14" s="69"/>
      <c r="E14" s="72" t="s">
        <v>86</v>
      </c>
      <c r="F14" s="78" t="s">
        <v>43</v>
      </c>
      <c r="G14" s="69"/>
      <c r="H14" s="84">
        <f>'Scenario 1'!H12</f>
        <v>1826980.0000000002</v>
      </c>
      <c r="I14" s="84">
        <f>'Scenario 2'!H14</f>
        <v>1826980.0000000002</v>
      </c>
      <c r="J14" s="84">
        <f>'Scenario 3'!H12</f>
        <v>1826980.0000000002</v>
      </c>
      <c r="K14" s="69"/>
      <c r="L14" s="89">
        <f>I14-H14</f>
        <v>0</v>
      </c>
      <c r="M14" s="89">
        <f>J14-H14</f>
        <v>0</v>
      </c>
    </row>
    <row r="15" spans="2:13" x14ac:dyDescent="0.55000000000000004">
      <c r="B15" s="69"/>
      <c r="C15" s="69"/>
      <c r="D15" s="69"/>
      <c r="E15" s="72"/>
      <c r="F15" s="78"/>
      <c r="G15" s="69"/>
      <c r="H15" s="69"/>
      <c r="I15" s="69"/>
      <c r="J15" s="69"/>
      <c r="K15" s="69"/>
      <c r="L15" s="72"/>
      <c r="M15" s="72"/>
    </row>
    <row r="16" spans="2:13" x14ac:dyDescent="0.55000000000000004">
      <c r="B16" s="71" t="s">
        <v>48</v>
      </c>
      <c r="C16" s="69"/>
      <c r="D16" s="69"/>
      <c r="E16" s="72"/>
      <c r="F16" s="78"/>
      <c r="G16" s="69"/>
      <c r="H16" s="69"/>
      <c r="I16" s="69"/>
      <c r="J16" s="69"/>
      <c r="K16" s="69"/>
      <c r="L16" s="72"/>
      <c r="M16" s="72"/>
    </row>
    <row r="17" spans="2:13" x14ac:dyDescent="0.55000000000000004">
      <c r="B17" s="69"/>
      <c r="C17" s="69"/>
      <c r="D17" s="69"/>
      <c r="E17" s="72"/>
      <c r="F17" s="78"/>
      <c r="G17" s="69"/>
      <c r="H17" s="69"/>
      <c r="I17" s="69"/>
      <c r="J17" s="69"/>
      <c r="K17" s="69"/>
      <c r="L17" s="72"/>
      <c r="M17" s="72"/>
    </row>
    <row r="18" spans="2:13" x14ac:dyDescent="0.55000000000000004">
      <c r="B18" s="69"/>
      <c r="C18" s="69"/>
      <c r="D18" s="69"/>
      <c r="E18" s="72" t="s">
        <v>79</v>
      </c>
      <c r="F18" s="78" t="s">
        <v>43</v>
      </c>
      <c r="G18" s="69"/>
      <c r="H18" s="84">
        <f>'Scenario 1'!H18</f>
        <v>2143568</v>
      </c>
      <c r="I18" s="84">
        <f>'Scenario 2'!H18</f>
        <v>2143568</v>
      </c>
      <c r="J18" s="84">
        <f>'Scenario 3'!H18</f>
        <v>1922665</v>
      </c>
      <c r="K18" s="69"/>
      <c r="L18" s="89">
        <f>I18-H18</f>
        <v>0</v>
      </c>
      <c r="M18" s="89">
        <f>J18-H18</f>
        <v>-220903</v>
      </c>
    </row>
    <row r="19" spans="2:13" x14ac:dyDescent="0.55000000000000004">
      <c r="B19" s="69"/>
      <c r="C19" s="69"/>
      <c r="D19" s="69"/>
      <c r="E19" s="72" t="s">
        <v>81</v>
      </c>
      <c r="F19" s="78" t="s">
        <v>43</v>
      </c>
      <c r="G19" s="69"/>
      <c r="H19" s="83">
        <f>0</f>
        <v>0</v>
      </c>
      <c r="I19" s="83">
        <f>0</f>
        <v>0</v>
      </c>
      <c r="J19" s="84">
        <f>'Scenario 3'!H19</f>
        <v>725000</v>
      </c>
      <c r="K19" s="69"/>
      <c r="L19" s="89">
        <f>I19-H19</f>
        <v>0</v>
      </c>
      <c r="M19" s="89">
        <f>J19-H19</f>
        <v>725000</v>
      </c>
    </row>
    <row r="20" spans="2:13" x14ac:dyDescent="0.55000000000000004">
      <c r="B20" s="69"/>
      <c r="C20" s="69"/>
      <c r="D20" s="69"/>
      <c r="E20" s="72" t="s">
        <v>82</v>
      </c>
      <c r="F20" s="78" t="s">
        <v>43</v>
      </c>
      <c r="G20" s="69"/>
      <c r="H20" s="83">
        <f>0</f>
        <v>0</v>
      </c>
      <c r="I20" s="83">
        <f>0</f>
        <v>0</v>
      </c>
      <c r="J20" s="84">
        <f>'Scenario 3'!H20</f>
        <v>496325</v>
      </c>
      <c r="K20" s="69"/>
      <c r="L20" s="89">
        <f>I20-H20</f>
        <v>0</v>
      </c>
      <c r="M20" s="89">
        <f>J20-H20</f>
        <v>496325</v>
      </c>
    </row>
    <row r="21" spans="2:13" x14ac:dyDescent="0.55000000000000004">
      <c r="B21" s="69"/>
      <c r="C21" s="69"/>
      <c r="D21" s="69"/>
      <c r="E21" s="72" t="s">
        <v>162</v>
      </c>
      <c r="F21" s="78" t="s">
        <v>43</v>
      </c>
      <c r="G21" s="69"/>
      <c r="H21" s="83">
        <f>0</f>
        <v>0</v>
      </c>
      <c r="I21" s="84">
        <f>'Scenario 2'!H19</f>
        <v>165000</v>
      </c>
      <c r="J21" s="84">
        <f>'Scenario 3'!H21</f>
        <v>165000</v>
      </c>
      <c r="K21" s="69"/>
      <c r="L21" s="89">
        <f>I21-H21</f>
        <v>165000</v>
      </c>
      <c r="M21" s="89">
        <f>J21-H21</f>
        <v>165000</v>
      </c>
    </row>
    <row r="22" spans="2:13" x14ac:dyDescent="0.55000000000000004">
      <c r="B22" s="69"/>
      <c r="C22" s="69"/>
      <c r="D22" s="69"/>
      <c r="E22" s="69"/>
      <c r="F22" s="78"/>
      <c r="G22" s="69"/>
      <c r="H22" s="69"/>
      <c r="I22" s="69"/>
      <c r="J22" s="69"/>
      <c r="K22" s="69"/>
      <c r="L22" s="69"/>
      <c r="M22" s="69"/>
    </row>
    <row r="23" spans="2:13" x14ac:dyDescent="0.55000000000000004">
      <c r="B23" s="71" t="s">
        <v>174</v>
      </c>
      <c r="C23" s="69"/>
      <c r="D23" s="69"/>
      <c r="E23" s="69"/>
      <c r="F23" s="78" t="s">
        <v>43</v>
      </c>
      <c r="G23" s="69"/>
      <c r="H23" s="85">
        <f>SUM(H8:H22)</f>
        <v>8911263.8044638894</v>
      </c>
      <c r="I23" s="85">
        <f>SUM(I8:I22)</f>
        <v>7757467.1053930297</v>
      </c>
      <c r="J23" s="85">
        <f>SUM(J8:J22)</f>
        <v>7881080.1062075002</v>
      </c>
      <c r="K23" s="72"/>
      <c r="L23" s="90">
        <f>I23-H23</f>
        <v>-1153796.6990708597</v>
      </c>
      <c r="M23" s="90">
        <f>J23-H23</f>
        <v>-1030183.6982563892</v>
      </c>
    </row>
    <row r="24" spans="2:13" x14ac:dyDescent="0.55000000000000004">
      <c r="B24" s="69"/>
      <c r="C24" s="69"/>
      <c r="D24" s="69"/>
      <c r="E24" s="69"/>
      <c r="F24" s="69"/>
      <c r="G24" s="69"/>
      <c r="H24" s="69"/>
      <c r="I24" s="69"/>
      <c r="J24" s="69"/>
      <c r="K24" s="69"/>
      <c r="L24" s="69"/>
      <c r="M24" s="69"/>
    </row>
    <row r="25" spans="2:13" x14ac:dyDescent="0.55000000000000004">
      <c r="B25" s="69"/>
      <c r="C25" s="69"/>
      <c r="D25" s="69"/>
      <c r="E25" s="92" t="s">
        <v>175</v>
      </c>
      <c r="F25" s="69"/>
      <c r="G25" s="69"/>
      <c r="H25" s="91">
        <f>H23-'Scenario 1'!H23</f>
        <v>0</v>
      </c>
      <c r="I25" s="91">
        <f>I23-'Scenario 2'!H23</f>
        <v>0</v>
      </c>
      <c r="J25" s="91">
        <f>J23-'Scenario 3'!H23</f>
        <v>0</v>
      </c>
      <c r="K25" s="69"/>
      <c r="L25" s="69"/>
      <c r="M25" s="69"/>
    </row>
    <row r="26" spans="2:13" x14ac:dyDescent="0.55000000000000004">
      <c r="B26" s="69"/>
      <c r="C26" s="69"/>
      <c r="D26" s="69"/>
      <c r="E26" s="69"/>
      <c r="F26" s="69"/>
      <c r="G26" s="69"/>
      <c r="H26" s="69"/>
      <c r="I26" s="69"/>
      <c r="J26" s="69"/>
      <c r="K26" s="69"/>
      <c r="L26" s="69"/>
      <c r="M26" s="69"/>
    </row>
    <row r="27" spans="2:13" x14ac:dyDescent="0.55000000000000004">
      <c r="B27" s="69"/>
      <c r="C27" s="69"/>
      <c r="D27" s="69"/>
      <c r="E27" s="69"/>
      <c r="F27" s="69"/>
      <c r="G27" s="69"/>
      <c r="H27" s="69"/>
      <c r="I27" s="69"/>
      <c r="J27" s="69"/>
      <c r="K27" s="69"/>
      <c r="L27" s="69"/>
      <c r="M27" s="69"/>
    </row>
    <row r="28" spans="2:13" x14ac:dyDescent="0.55000000000000004">
      <c r="B28" s="71" t="s">
        <v>87</v>
      </c>
      <c r="C28" s="69"/>
      <c r="D28" s="69"/>
      <c r="E28" s="69"/>
      <c r="F28" s="69"/>
      <c r="G28" s="69"/>
      <c r="H28" s="69"/>
      <c r="I28" s="69"/>
      <c r="J28" s="69"/>
      <c r="K28" s="69"/>
      <c r="L28" s="69"/>
      <c r="M28" s="69"/>
    </row>
    <row r="29" spans="2:13" x14ac:dyDescent="0.55000000000000004">
      <c r="B29" s="69"/>
      <c r="C29" s="69"/>
      <c r="D29" s="69"/>
      <c r="E29" s="69"/>
      <c r="F29" s="69"/>
      <c r="G29" s="69"/>
      <c r="H29" s="69"/>
      <c r="I29" s="69"/>
      <c r="J29" s="69"/>
      <c r="K29" s="69"/>
      <c r="L29" s="69"/>
      <c r="M29" s="69"/>
    </row>
    <row r="30" spans="2:13" x14ac:dyDescent="0.55000000000000004">
      <c r="B30" s="69"/>
      <c r="C30" s="69"/>
      <c r="D30" s="69"/>
      <c r="E30" s="72" t="s">
        <v>88</v>
      </c>
      <c r="F30" s="69"/>
      <c r="G30" s="69"/>
      <c r="H30" s="93" t="str">
        <f>INDEX(H$3:J$3,MATCH(MIN(H$23:J$23),H$23:J$23,0))</f>
        <v>Option 2:  Lease from the Small Tower Owner</v>
      </c>
      <c r="I30" s="69"/>
      <c r="J30" s="69"/>
      <c r="K30" s="69"/>
      <c r="L30" s="69"/>
      <c r="M30" s="69"/>
    </row>
    <row r="31" spans="2:13" x14ac:dyDescent="0.55000000000000004">
      <c r="B31" s="69"/>
      <c r="C31" s="69"/>
      <c r="D31" s="69"/>
      <c r="E31" s="72" t="s">
        <v>89</v>
      </c>
      <c r="F31" s="69"/>
      <c r="G31" s="69"/>
      <c r="H31" s="94">
        <f>MIN(H23:J23)</f>
        <v>7757467.1053930297</v>
      </c>
      <c r="I31" s="69"/>
      <c r="J31" s="69"/>
      <c r="K31" s="69"/>
      <c r="L31" s="69"/>
      <c r="M31" s="69"/>
    </row>
    <row r="32" spans="2:13" x14ac:dyDescent="0.55000000000000004">
      <c r="B32" s="69"/>
      <c r="C32" s="69"/>
      <c r="D32" s="69"/>
      <c r="E32" s="72" t="s">
        <v>176</v>
      </c>
      <c r="F32" s="69"/>
      <c r="G32" s="69"/>
      <c r="H32" s="93" t="str">
        <f>INDEX(H$3:J$3,MATCH(SMALL(H$23:J$23,2),H$23:J$23,0))</f>
        <v>Option 3:  Buy the Competitor's Tower</v>
      </c>
      <c r="I32" s="69"/>
      <c r="J32" s="69"/>
      <c r="K32" s="69"/>
      <c r="L32" s="69"/>
      <c r="M32" s="69"/>
    </row>
    <row r="33" spans="2:13" x14ac:dyDescent="0.55000000000000004">
      <c r="B33" s="69"/>
      <c r="C33" s="69"/>
      <c r="D33" s="69"/>
      <c r="E33" s="72" t="s">
        <v>177</v>
      </c>
      <c r="F33" s="69"/>
      <c r="G33" s="69"/>
      <c r="H33" s="94">
        <f>SMALL(H23:J23,2)-MIN(H23:J23)</f>
        <v>123613.00081447046</v>
      </c>
      <c r="I33" s="69"/>
      <c r="J33" s="69"/>
      <c r="K33" s="69"/>
      <c r="L33" s="69"/>
      <c r="M33" s="69"/>
    </row>
    <row r="34" spans="2:13" x14ac:dyDescent="0.55000000000000004">
      <c r="B34" s="69"/>
      <c r="C34" s="69"/>
      <c r="D34" s="69"/>
      <c r="E34" s="72" t="s">
        <v>178</v>
      </c>
      <c r="F34" s="69"/>
      <c r="G34" s="69"/>
      <c r="H34" s="95">
        <f>MAX(H23:J23)-MIN(H23:J23)</f>
        <v>1153796.6990708597</v>
      </c>
      <c r="I34" s="69"/>
      <c r="J34" s="69"/>
      <c r="K34" s="69"/>
      <c r="L34" s="69"/>
      <c r="M34" s="69"/>
    </row>
    <row r="35" spans="2:13" x14ac:dyDescent="0.55000000000000004">
      <c r="B35" s="69"/>
      <c r="C35" s="69"/>
      <c r="D35" s="69"/>
      <c r="E35" s="69"/>
      <c r="F35" s="69"/>
      <c r="G35" s="69"/>
      <c r="H35" s="69"/>
      <c r="I35" s="69"/>
      <c r="J35" s="69"/>
      <c r="K35" s="69"/>
      <c r="L35" s="69"/>
      <c r="M35" s="69"/>
    </row>
    <row r="36" spans="2:13" x14ac:dyDescent="0.55000000000000004">
      <c r="B36" s="69"/>
      <c r="C36" s="69"/>
      <c r="D36" s="69"/>
      <c r="E36" s="69"/>
      <c r="F36" s="69"/>
      <c r="G36" s="69"/>
      <c r="H36" s="69"/>
      <c r="I36" s="69"/>
      <c r="J36" s="69"/>
      <c r="K36" s="69"/>
      <c r="L36" s="69"/>
      <c r="M36" s="6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D8FE4-5F70-4DFD-8644-2FC9A54543FC}">
  <dimension ref="B2:H46"/>
  <sheetViews>
    <sheetView showGridLines="0" workbookViewId="0"/>
  </sheetViews>
  <sheetFormatPr defaultRowHeight="14.4" x14ac:dyDescent="0.55000000000000004"/>
  <cols>
    <col min="1" max="1" width="2.62890625" customWidth="1"/>
    <col min="2" max="4" width="1.734375" customWidth="1"/>
    <col min="5" max="5" width="46.47265625" customWidth="1"/>
    <col min="6" max="6" width="18.41796875" customWidth="1"/>
    <col min="7" max="7" width="8.7890625" customWidth="1"/>
    <col min="8" max="8" width="75.41796875" customWidth="1"/>
  </cols>
  <sheetData>
    <row r="2" spans="2:8" ht="16" customHeight="1" x14ac:dyDescent="0.6">
      <c r="B2" s="80" t="str">
        <f>'Cover Sheet'!B12</f>
        <v>Active Cell Tower Inc</v>
      </c>
      <c r="C2" s="68"/>
      <c r="D2" s="68"/>
      <c r="E2" s="68"/>
      <c r="F2" s="68"/>
      <c r="G2" s="68"/>
      <c r="H2" s="68"/>
    </row>
    <row r="3" spans="2:8" ht="16" customHeight="1" x14ac:dyDescent="0.55000000000000004">
      <c r="B3" s="68"/>
      <c r="C3" s="68"/>
      <c r="D3" s="68"/>
      <c r="E3" s="68"/>
      <c r="F3" s="68" t="s">
        <v>91</v>
      </c>
      <c r="G3" s="68" t="s">
        <v>37</v>
      </c>
      <c r="H3" s="68" t="s">
        <v>54</v>
      </c>
    </row>
    <row r="4" spans="2:8" ht="16" customHeight="1" x14ac:dyDescent="0.55000000000000004">
      <c r="B4" s="68" t="s">
        <v>109</v>
      </c>
      <c r="C4" s="68"/>
      <c r="D4" s="68"/>
      <c r="E4" s="68"/>
      <c r="F4" s="68"/>
      <c r="G4" s="68"/>
      <c r="H4" s="68"/>
    </row>
    <row r="5" spans="2:8" x14ac:dyDescent="0.55000000000000004">
      <c r="B5" s="69"/>
      <c r="C5" s="69"/>
      <c r="D5" s="69"/>
      <c r="E5" s="69"/>
      <c r="F5" s="69"/>
      <c r="G5" s="69"/>
      <c r="H5" s="69"/>
    </row>
    <row r="6" spans="2:8" x14ac:dyDescent="0.55000000000000004">
      <c r="B6" s="71" t="s">
        <v>55</v>
      </c>
      <c r="C6" s="69"/>
      <c r="D6" s="69"/>
      <c r="E6" s="69"/>
      <c r="F6" s="69"/>
      <c r="G6" s="69"/>
      <c r="H6" s="69"/>
    </row>
    <row r="7" spans="2:8" x14ac:dyDescent="0.55000000000000004">
      <c r="B7" s="69"/>
      <c r="C7" s="69"/>
      <c r="D7" s="69"/>
      <c r="E7" s="69"/>
      <c r="F7" s="69"/>
      <c r="G7" s="69"/>
      <c r="H7" s="69"/>
    </row>
    <row r="8" spans="2:8" x14ac:dyDescent="0.55000000000000004">
      <c r="B8" s="69"/>
      <c r="C8" s="71" t="s">
        <v>56</v>
      </c>
      <c r="D8" s="69"/>
      <c r="E8" s="69"/>
      <c r="F8" s="69"/>
      <c r="G8" s="69"/>
      <c r="H8" s="69"/>
    </row>
    <row r="9" spans="2:8" x14ac:dyDescent="0.55000000000000004">
      <c r="B9" s="69"/>
      <c r="C9" s="69"/>
      <c r="D9" s="69"/>
      <c r="E9" s="69"/>
      <c r="F9" s="69"/>
      <c r="G9" s="69"/>
      <c r="H9" s="69"/>
    </row>
    <row r="10" spans="2:8" x14ac:dyDescent="0.55000000000000004">
      <c r="B10" s="69"/>
      <c r="C10" s="69"/>
      <c r="D10" s="69"/>
      <c r="E10" s="72" t="s">
        <v>77</v>
      </c>
      <c r="F10" s="74">
        <v>43374</v>
      </c>
      <c r="G10" s="78" t="s">
        <v>58</v>
      </c>
      <c r="H10" s="100" t="s">
        <v>113</v>
      </c>
    </row>
    <row r="11" spans="2:8" x14ac:dyDescent="0.55000000000000004">
      <c r="B11" s="69"/>
      <c r="C11" s="69"/>
      <c r="D11" s="69"/>
      <c r="E11" s="72" t="s">
        <v>78</v>
      </c>
      <c r="F11" s="76">
        <v>120</v>
      </c>
      <c r="G11" s="78" t="s">
        <v>92</v>
      </c>
      <c r="H11" s="100" t="s">
        <v>114</v>
      </c>
    </row>
    <row r="12" spans="2:8" x14ac:dyDescent="0.55000000000000004">
      <c r="B12" s="69"/>
      <c r="C12" s="69"/>
      <c r="D12" s="69"/>
      <c r="E12" s="72" t="s">
        <v>115</v>
      </c>
      <c r="F12" s="75">
        <f>EDATE(F10,F11)-1</f>
        <v>47026</v>
      </c>
      <c r="G12" s="78" t="s">
        <v>58</v>
      </c>
      <c r="H12" s="100" t="s">
        <v>116</v>
      </c>
    </row>
    <row r="13" spans="2:8" x14ac:dyDescent="0.55000000000000004">
      <c r="B13" s="69"/>
      <c r="C13" s="69"/>
      <c r="D13" s="69"/>
      <c r="E13" s="72" t="s">
        <v>117</v>
      </c>
      <c r="F13" s="76">
        <v>12</v>
      </c>
      <c r="G13" s="78" t="s">
        <v>92</v>
      </c>
      <c r="H13" s="100" t="s">
        <v>118</v>
      </c>
    </row>
    <row r="14" spans="2:8" x14ac:dyDescent="0.55000000000000004">
      <c r="B14" s="69"/>
      <c r="C14" s="69"/>
      <c r="D14" s="69"/>
      <c r="E14" s="72" t="s">
        <v>119</v>
      </c>
      <c r="F14" s="74">
        <v>44651</v>
      </c>
      <c r="G14" s="78" t="s">
        <v>58</v>
      </c>
      <c r="H14" s="100" t="s">
        <v>120</v>
      </c>
    </row>
    <row r="15" spans="2:8" x14ac:dyDescent="0.55000000000000004">
      <c r="B15" s="69"/>
      <c r="C15" s="69"/>
      <c r="D15" s="69"/>
      <c r="E15" s="72" t="s">
        <v>121</v>
      </c>
      <c r="F15" s="76">
        <v>365</v>
      </c>
      <c r="G15" s="78" t="s">
        <v>122</v>
      </c>
      <c r="H15" s="100" t="s">
        <v>123</v>
      </c>
    </row>
    <row r="16" spans="2:8" x14ac:dyDescent="0.55000000000000004">
      <c r="B16" s="69"/>
      <c r="C16" s="69"/>
      <c r="D16" s="69"/>
      <c r="E16" s="69"/>
      <c r="F16" s="69"/>
      <c r="G16" s="78"/>
      <c r="H16" s="100"/>
    </row>
    <row r="17" spans="2:8" x14ac:dyDescent="0.55000000000000004">
      <c r="B17" s="69"/>
      <c r="C17" s="71" t="s">
        <v>110</v>
      </c>
      <c r="D17" s="69"/>
      <c r="E17" s="69"/>
      <c r="F17" s="69"/>
      <c r="G17" s="78"/>
      <c r="H17" s="100"/>
    </row>
    <row r="18" spans="2:8" x14ac:dyDescent="0.55000000000000004">
      <c r="B18" s="69"/>
      <c r="C18" s="69"/>
      <c r="D18" s="69"/>
      <c r="E18" s="69"/>
      <c r="F18" s="69"/>
      <c r="G18" s="78"/>
      <c r="H18" s="100"/>
    </row>
    <row r="19" spans="2:8" x14ac:dyDescent="0.55000000000000004">
      <c r="B19" s="69"/>
      <c r="C19" s="69"/>
      <c r="D19" s="69"/>
      <c r="E19" s="72" t="s">
        <v>124</v>
      </c>
      <c r="F19" s="76">
        <v>14614</v>
      </c>
      <c r="G19" s="78" t="s">
        <v>125</v>
      </c>
      <c r="H19" s="100" t="s">
        <v>126</v>
      </c>
    </row>
    <row r="20" spans="2:8" x14ac:dyDescent="0.55000000000000004">
      <c r="B20" s="69"/>
      <c r="C20" s="69"/>
      <c r="D20" s="69"/>
      <c r="E20" s="72" t="s">
        <v>127</v>
      </c>
      <c r="F20" s="74">
        <v>42826</v>
      </c>
      <c r="G20" s="78" t="s">
        <v>58</v>
      </c>
      <c r="H20" s="100" t="s">
        <v>128</v>
      </c>
    </row>
    <row r="21" spans="2:8" x14ac:dyDescent="0.55000000000000004">
      <c r="B21" s="69"/>
      <c r="C21" s="69"/>
      <c r="D21" s="69"/>
      <c r="E21" s="72" t="s">
        <v>93</v>
      </c>
      <c r="F21" s="77">
        <v>0.05</v>
      </c>
      <c r="G21" s="78" t="s">
        <v>62</v>
      </c>
      <c r="H21" s="100" t="s">
        <v>129</v>
      </c>
    </row>
    <row r="22" spans="2:8" x14ac:dyDescent="0.55000000000000004">
      <c r="B22" s="69"/>
      <c r="C22" s="69"/>
      <c r="D22" s="69"/>
      <c r="E22" s="72" t="s">
        <v>130</v>
      </c>
      <c r="F22" s="76">
        <v>4</v>
      </c>
      <c r="G22" s="78" t="s">
        <v>92</v>
      </c>
      <c r="H22" s="100" t="s">
        <v>131</v>
      </c>
    </row>
    <row r="23" spans="2:8" x14ac:dyDescent="0.55000000000000004">
      <c r="B23" s="69"/>
      <c r="C23" s="69"/>
      <c r="D23" s="69"/>
      <c r="E23" s="72" t="s">
        <v>132</v>
      </c>
      <c r="F23" s="77">
        <v>0.15</v>
      </c>
      <c r="G23" s="78" t="s">
        <v>62</v>
      </c>
      <c r="H23" s="100" t="s">
        <v>199</v>
      </c>
    </row>
    <row r="24" spans="2:8" x14ac:dyDescent="0.55000000000000004">
      <c r="B24" s="69"/>
      <c r="C24" s="69"/>
      <c r="D24" s="69"/>
      <c r="E24" s="72" t="s">
        <v>133</v>
      </c>
      <c r="F24" s="75">
        <f>F14</f>
        <v>44651</v>
      </c>
      <c r="G24" s="78" t="s">
        <v>58</v>
      </c>
      <c r="H24" s="100" t="s">
        <v>198</v>
      </c>
    </row>
    <row r="25" spans="2:8" x14ac:dyDescent="0.55000000000000004">
      <c r="B25" s="69"/>
      <c r="C25" s="69"/>
      <c r="D25" s="69"/>
      <c r="E25" s="72" t="s">
        <v>196</v>
      </c>
      <c r="F25" s="75">
        <f>F12</f>
        <v>47026</v>
      </c>
      <c r="G25" s="101" t="s">
        <v>58</v>
      </c>
      <c r="H25" s="100" t="s">
        <v>197</v>
      </c>
    </row>
    <row r="26" spans="2:8" x14ac:dyDescent="0.55000000000000004">
      <c r="B26" s="69"/>
      <c r="C26" s="69"/>
      <c r="D26" s="69"/>
      <c r="E26" s="72" t="s">
        <v>134</v>
      </c>
      <c r="F26" s="76">
        <v>4000</v>
      </c>
      <c r="G26" s="78" t="s">
        <v>125</v>
      </c>
      <c r="H26" s="100" t="s">
        <v>135</v>
      </c>
    </row>
    <row r="27" spans="2:8" x14ac:dyDescent="0.55000000000000004">
      <c r="B27" s="69"/>
      <c r="C27" s="69"/>
      <c r="D27" s="69"/>
      <c r="E27" s="72" t="s">
        <v>136</v>
      </c>
      <c r="F27" s="77">
        <v>0.02</v>
      </c>
      <c r="G27" s="78" t="s">
        <v>62</v>
      </c>
      <c r="H27" s="100" t="s">
        <v>137</v>
      </c>
    </row>
    <row r="28" spans="2:8" x14ac:dyDescent="0.55000000000000004">
      <c r="B28" s="69"/>
      <c r="C28" s="69"/>
      <c r="D28" s="69"/>
      <c r="E28" s="72" t="s">
        <v>138</v>
      </c>
      <c r="F28" s="76">
        <v>10</v>
      </c>
      <c r="G28" s="78" t="s">
        <v>92</v>
      </c>
      <c r="H28" s="100" t="s">
        <v>139</v>
      </c>
    </row>
    <row r="29" spans="2:8" x14ac:dyDescent="0.55000000000000004">
      <c r="B29" s="69"/>
      <c r="C29" s="69"/>
      <c r="D29" s="69"/>
      <c r="E29" s="69"/>
      <c r="F29" s="69"/>
      <c r="G29" s="78"/>
      <c r="H29" s="100"/>
    </row>
    <row r="30" spans="2:8" x14ac:dyDescent="0.55000000000000004">
      <c r="B30" s="69"/>
      <c r="C30" s="71" t="s">
        <v>111</v>
      </c>
      <c r="D30" s="69"/>
      <c r="E30" s="69"/>
      <c r="F30" s="69"/>
      <c r="G30" s="78"/>
      <c r="H30" s="100"/>
    </row>
    <row r="31" spans="2:8" x14ac:dyDescent="0.55000000000000004">
      <c r="B31" s="69"/>
      <c r="C31" s="69"/>
      <c r="D31" s="69"/>
      <c r="E31" s="69"/>
      <c r="F31" s="69"/>
      <c r="G31" s="78"/>
      <c r="H31" s="100"/>
    </row>
    <row r="32" spans="2:8" x14ac:dyDescent="0.55000000000000004">
      <c r="B32" s="69"/>
      <c r="C32" s="69"/>
      <c r="D32" s="69"/>
      <c r="E32" s="72" t="s">
        <v>84</v>
      </c>
      <c r="F32" s="76">
        <v>2269.87</v>
      </c>
      <c r="G32" s="78" t="s">
        <v>125</v>
      </c>
      <c r="H32" s="100" t="s">
        <v>140</v>
      </c>
    </row>
    <row r="33" spans="2:8" x14ac:dyDescent="0.55000000000000004">
      <c r="B33" s="69"/>
      <c r="C33" s="69"/>
      <c r="D33" s="69"/>
      <c r="E33" s="72" t="s">
        <v>141</v>
      </c>
      <c r="F33" s="76">
        <v>193829</v>
      </c>
      <c r="G33" s="78" t="s">
        <v>142</v>
      </c>
      <c r="H33" s="100" t="s">
        <v>143</v>
      </c>
    </row>
    <row r="34" spans="2:8" x14ac:dyDescent="0.55000000000000004">
      <c r="B34" s="69"/>
      <c r="C34" s="69"/>
      <c r="D34" s="69"/>
      <c r="E34" s="72" t="s">
        <v>86</v>
      </c>
      <c r="F34" s="76">
        <v>182698</v>
      </c>
      <c r="G34" s="78" t="s">
        <v>142</v>
      </c>
      <c r="H34" s="100" t="s">
        <v>143</v>
      </c>
    </row>
    <row r="35" spans="2:8" x14ac:dyDescent="0.55000000000000004">
      <c r="B35" s="69"/>
      <c r="C35" s="69"/>
      <c r="D35" s="69"/>
      <c r="E35" s="72" t="s">
        <v>144</v>
      </c>
      <c r="F35" s="76">
        <v>0</v>
      </c>
      <c r="G35" s="78" t="s">
        <v>145</v>
      </c>
      <c r="H35" s="100" t="s">
        <v>146</v>
      </c>
    </row>
    <row r="36" spans="2:8" x14ac:dyDescent="0.55000000000000004">
      <c r="B36" s="69"/>
      <c r="C36" s="69"/>
      <c r="D36" s="69"/>
      <c r="E36" s="69"/>
      <c r="F36" s="69"/>
      <c r="G36" s="78"/>
      <c r="H36" s="100"/>
    </row>
    <row r="37" spans="2:8" x14ac:dyDescent="0.55000000000000004">
      <c r="B37" s="69"/>
      <c r="C37" s="71" t="s">
        <v>112</v>
      </c>
      <c r="D37" s="69"/>
      <c r="E37" s="69"/>
      <c r="F37" s="69"/>
      <c r="G37" s="78"/>
      <c r="H37" s="100"/>
    </row>
    <row r="38" spans="2:8" x14ac:dyDescent="0.55000000000000004">
      <c r="B38" s="69"/>
      <c r="C38" s="69"/>
      <c r="D38" s="69"/>
      <c r="E38" s="69"/>
      <c r="F38" s="69"/>
      <c r="G38" s="78"/>
      <c r="H38" s="100"/>
    </row>
    <row r="39" spans="2:8" x14ac:dyDescent="0.55000000000000004">
      <c r="B39" s="69"/>
      <c r="C39" s="69"/>
      <c r="D39" s="69"/>
      <c r="E39" s="72" t="s">
        <v>79</v>
      </c>
      <c r="F39" s="76">
        <v>2143568</v>
      </c>
      <c r="G39" s="78" t="s">
        <v>43</v>
      </c>
      <c r="H39" s="100" t="s">
        <v>147</v>
      </c>
    </row>
    <row r="40" spans="2:8" x14ac:dyDescent="0.55000000000000004">
      <c r="B40" s="69"/>
      <c r="C40" s="69"/>
      <c r="D40" s="69"/>
      <c r="E40" s="72" t="s">
        <v>80</v>
      </c>
      <c r="F40" s="76">
        <v>220903</v>
      </c>
      <c r="G40" s="78" t="s">
        <v>43</v>
      </c>
      <c r="H40" s="100" t="s">
        <v>94</v>
      </c>
    </row>
    <row r="41" spans="2:8" x14ac:dyDescent="0.55000000000000004">
      <c r="B41" s="69"/>
      <c r="C41" s="69"/>
      <c r="D41" s="69"/>
      <c r="E41" s="72" t="s">
        <v>81</v>
      </c>
      <c r="F41" s="76">
        <v>725000</v>
      </c>
      <c r="G41" s="78" t="s">
        <v>43</v>
      </c>
      <c r="H41" s="100" t="s">
        <v>148</v>
      </c>
    </row>
    <row r="42" spans="2:8" x14ac:dyDescent="0.55000000000000004">
      <c r="B42" s="69"/>
      <c r="C42" s="69"/>
      <c r="D42" s="69"/>
      <c r="E42" s="72" t="s">
        <v>82</v>
      </c>
      <c r="F42" s="76">
        <v>496325</v>
      </c>
      <c r="G42" s="78" t="s">
        <v>43</v>
      </c>
      <c r="H42" s="100" t="s">
        <v>149</v>
      </c>
    </row>
    <row r="43" spans="2:8" x14ac:dyDescent="0.55000000000000004">
      <c r="B43" s="69"/>
      <c r="C43" s="69"/>
      <c r="D43" s="69"/>
      <c r="E43" s="72" t="s">
        <v>83</v>
      </c>
      <c r="F43" s="76">
        <v>165000</v>
      </c>
      <c r="G43" s="78" t="s">
        <v>43</v>
      </c>
      <c r="H43" s="100" t="s">
        <v>150</v>
      </c>
    </row>
    <row r="44" spans="2:8" x14ac:dyDescent="0.55000000000000004">
      <c r="B44" s="69"/>
      <c r="C44" s="69"/>
      <c r="D44" s="69"/>
      <c r="E44" s="72" t="s">
        <v>151</v>
      </c>
      <c r="F44" s="76">
        <v>0</v>
      </c>
      <c r="G44" s="78" t="s">
        <v>145</v>
      </c>
      <c r="H44" s="100" t="s">
        <v>152</v>
      </c>
    </row>
    <row r="45" spans="2:8" x14ac:dyDescent="0.55000000000000004">
      <c r="B45" s="69"/>
      <c r="C45" s="69"/>
      <c r="D45" s="69"/>
      <c r="E45" s="69"/>
      <c r="F45" s="69"/>
      <c r="G45" s="69"/>
      <c r="H45" s="69"/>
    </row>
    <row r="46" spans="2:8" x14ac:dyDescent="0.55000000000000004">
      <c r="B46" s="69"/>
      <c r="C46" s="69"/>
      <c r="D46" s="69"/>
      <c r="E46" s="69"/>
      <c r="F46" s="69"/>
      <c r="G46" s="69"/>
      <c r="H46" s="6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AE8D6-BB4C-4AC1-927A-3BE1950EA574}">
  <dimension ref="B2:S24"/>
  <sheetViews>
    <sheetView showGridLines="0" workbookViewId="0">
      <selection activeCell="A23" sqref="A23"/>
    </sheetView>
  </sheetViews>
  <sheetFormatPr defaultRowHeight="14.4" x14ac:dyDescent="0.55000000000000004"/>
  <cols>
    <col min="1" max="1" width="2.62890625" customWidth="1"/>
    <col min="2" max="4" width="1.734375" customWidth="1"/>
    <col min="5" max="5" width="50.89453125" customWidth="1"/>
    <col min="6" max="6" width="14.89453125" customWidth="1"/>
    <col min="7" max="7" width="7.89453125" customWidth="1"/>
    <col min="8" max="8" width="16.68359375" customWidth="1"/>
    <col min="9" max="9" width="1.734375" customWidth="1"/>
    <col min="10" max="19" width="13.15625" customWidth="1"/>
  </cols>
  <sheetData>
    <row r="2" spans="2:19" ht="16" customHeight="1" x14ac:dyDescent="0.6">
      <c r="B2" s="80" t="str">
        <f>'Cover Sheet'!B12</f>
        <v>Active Cell Tower Inc</v>
      </c>
      <c r="C2" s="68"/>
      <c r="D2" s="68"/>
      <c r="E2" s="68"/>
      <c r="F2" s="68"/>
      <c r="G2" s="68"/>
      <c r="H2" s="68"/>
      <c r="I2" s="68"/>
      <c r="J2" s="68"/>
      <c r="K2" s="68"/>
      <c r="L2" s="68"/>
      <c r="M2" s="68"/>
      <c r="N2" s="68"/>
      <c r="O2" s="68"/>
      <c r="P2" s="68"/>
      <c r="Q2" s="68"/>
      <c r="R2" s="68"/>
      <c r="S2" s="68"/>
    </row>
    <row r="3" spans="2:19" ht="16" customHeight="1" x14ac:dyDescent="0.55000000000000004">
      <c r="B3" s="68"/>
      <c r="C3" s="68"/>
      <c r="D3" s="68"/>
      <c r="E3" s="68"/>
      <c r="F3" s="68" t="s">
        <v>74</v>
      </c>
      <c r="G3" s="68" t="s">
        <v>37</v>
      </c>
      <c r="H3" s="68" t="s">
        <v>75</v>
      </c>
      <c r="I3" s="68"/>
      <c r="J3" s="86">
        <v>1</v>
      </c>
      <c r="K3" s="86">
        <v>2</v>
      </c>
      <c r="L3" s="86">
        <v>3</v>
      </c>
      <c r="M3" s="86">
        <v>4</v>
      </c>
      <c r="N3" s="86">
        <v>5</v>
      </c>
      <c r="O3" s="86">
        <v>6</v>
      </c>
      <c r="P3" s="86">
        <v>7</v>
      </c>
      <c r="Q3" s="86">
        <v>8</v>
      </c>
      <c r="R3" s="86">
        <v>9</v>
      </c>
      <c r="S3" s="86">
        <v>10</v>
      </c>
    </row>
    <row r="4" spans="2:19" ht="16" customHeight="1" x14ac:dyDescent="0.55000000000000004">
      <c r="B4" s="68" t="s">
        <v>167</v>
      </c>
      <c r="C4" s="68"/>
      <c r="D4" s="68"/>
      <c r="E4" s="68"/>
      <c r="F4" s="68"/>
      <c r="G4" s="68"/>
      <c r="H4" s="68"/>
      <c r="I4" s="68"/>
      <c r="J4" s="87" t="str">
        <f>TEXT(EDATE(Assumptions!$F$10,(J3-1)*Assumptions!$F$13),"mmm-yy")&amp;" - "&amp;TEXT(EDATE(Assumptions!$F$10,J3*Assumptions!$F$13-1),"mmm-yy")</f>
        <v>Oct-18 - Sep-19</v>
      </c>
      <c r="K4" s="87" t="str">
        <f>TEXT(EDATE(Assumptions!$F$10,(K3-1)*Assumptions!$F$13),"mmm-yy")&amp;" - "&amp;TEXT(EDATE(Assumptions!$F$10,K3*Assumptions!$F$13-1),"mmm-yy")</f>
        <v>Oct-19 - Sep-20</v>
      </c>
      <c r="L4" s="87" t="str">
        <f>TEXT(EDATE(Assumptions!$F$10,(L3-1)*Assumptions!$F$13),"mmm-yy")&amp;" - "&amp;TEXT(EDATE(Assumptions!$F$10,L3*Assumptions!$F$13-1),"mmm-yy")</f>
        <v>Oct-20 - Sep-21</v>
      </c>
      <c r="M4" s="87" t="str">
        <f>TEXT(EDATE(Assumptions!$F$10,(M3-1)*Assumptions!$F$13),"mmm-yy")&amp;" - "&amp;TEXT(EDATE(Assumptions!$F$10,M3*Assumptions!$F$13-1),"mmm-yy")</f>
        <v>Oct-21 - Sep-22</v>
      </c>
      <c r="N4" s="87" t="str">
        <f>TEXT(EDATE(Assumptions!$F$10,(N3-1)*Assumptions!$F$13),"mmm-yy")&amp;" - "&amp;TEXT(EDATE(Assumptions!$F$10,N3*Assumptions!$F$13-1),"mmm-yy")</f>
        <v>Oct-22 - Sep-23</v>
      </c>
      <c r="O4" s="87" t="str">
        <f>TEXT(EDATE(Assumptions!$F$10,(O3-1)*Assumptions!$F$13),"mmm-yy")&amp;" - "&amp;TEXT(EDATE(Assumptions!$F$10,O3*Assumptions!$F$13-1),"mmm-yy")</f>
        <v>Oct-23 - Sep-24</v>
      </c>
      <c r="P4" s="87" t="str">
        <f>TEXT(EDATE(Assumptions!$F$10,(P3-1)*Assumptions!$F$13),"mmm-yy")&amp;" - "&amp;TEXT(EDATE(Assumptions!$F$10,P3*Assumptions!$F$13-1),"mmm-yy")</f>
        <v>Oct-24 - Sep-25</v>
      </c>
      <c r="Q4" s="87" t="str">
        <f>TEXT(EDATE(Assumptions!$F$10,(Q3-1)*Assumptions!$F$13),"mmm-yy")&amp;" - "&amp;TEXT(EDATE(Assumptions!$F$10,Q3*Assumptions!$F$13-1),"mmm-yy")</f>
        <v>Oct-25 - Sep-26</v>
      </c>
      <c r="R4" s="87" t="str">
        <f>TEXT(EDATE(Assumptions!$F$10,(R3-1)*Assumptions!$F$13),"mmm-yy")&amp;" - "&amp;TEXT(EDATE(Assumptions!$F$10,R3*Assumptions!$F$13-1),"mmm-yy")</f>
        <v>Oct-26 - Sep-27</v>
      </c>
      <c r="S4" s="87" t="str">
        <f>TEXT(EDATE(Assumptions!$F$10,(S3-1)*Assumptions!$F$13),"mmm-yy")&amp;" - "&amp;TEXT(EDATE(Assumptions!$F$10,S3*Assumptions!$F$13-1),"mmm-yy")</f>
        <v>Oct-27 - Sep-28</v>
      </c>
    </row>
    <row r="5" spans="2:19" x14ac:dyDescent="0.55000000000000004">
      <c r="B5" s="69"/>
      <c r="C5" s="69"/>
      <c r="D5" s="69"/>
      <c r="E5" s="69"/>
      <c r="F5" s="69"/>
      <c r="G5" s="69"/>
      <c r="H5" s="69"/>
      <c r="I5" s="69"/>
      <c r="J5" s="69"/>
      <c r="K5" s="69"/>
      <c r="L5" s="69"/>
      <c r="M5" s="69"/>
      <c r="N5" s="69"/>
      <c r="O5" s="69"/>
      <c r="P5" s="69"/>
      <c r="Q5" s="69"/>
      <c r="R5" s="69"/>
      <c r="S5" s="69"/>
    </row>
    <row r="6" spans="2:19" x14ac:dyDescent="0.55000000000000004">
      <c r="B6" s="71" t="s">
        <v>41</v>
      </c>
      <c r="C6" s="69"/>
      <c r="D6" s="69"/>
      <c r="E6" s="69"/>
      <c r="F6" s="69"/>
      <c r="G6" s="69"/>
      <c r="H6" s="69"/>
      <c r="I6" s="69"/>
      <c r="J6" s="69"/>
      <c r="K6" s="69"/>
      <c r="L6" s="69"/>
      <c r="M6" s="69"/>
      <c r="N6" s="69"/>
      <c r="O6" s="69"/>
      <c r="P6" s="69"/>
      <c r="Q6" s="69"/>
      <c r="R6" s="69"/>
      <c r="S6" s="69"/>
    </row>
    <row r="7" spans="2:19" x14ac:dyDescent="0.55000000000000004">
      <c r="B7" s="69"/>
      <c r="C7" s="69"/>
      <c r="D7" s="69"/>
      <c r="E7" s="69"/>
      <c r="F7" s="69"/>
      <c r="G7" s="69"/>
      <c r="H7" s="69"/>
      <c r="I7" s="69"/>
      <c r="J7" s="69"/>
      <c r="K7" s="69"/>
      <c r="L7" s="69"/>
      <c r="M7" s="69"/>
      <c r="N7" s="69"/>
      <c r="O7" s="69"/>
      <c r="P7" s="69"/>
      <c r="Q7" s="69"/>
      <c r="R7" s="69"/>
      <c r="S7" s="69"/>
    </row>
    <row r="8" spans="2:19" x14ac:dyDescent="0.55000000000000004">
      <c r="B8" s="69"/>
      <c r="C8" s="69"/>
      <c r="D8" s="69"/>
      <c r="E8" s="72" t="s">
        <v>157</v>
      </c>
      <c r="F8" s="84">
        <f>Assumptions!$F$19</f>
        <v>14614</v>
      </c>
      <c r="G8" s="78" t="s">
        <v>43</v>
      </c>
      <c r="H8" s="83">
        <f>SUM(J8:S8)</f>
        <v>2373949.0473599043</v>
      </c>
      <c r="I8" s="83"/>
      <c r="J8" s="83">
        <f>SUMIF('Monthly Detail'!$J$4:$DY$4,J$3,'Monthly Detail'!$J$10:$DY$10)</f>
        <v>188739.81</v>
      </c>
      <c r="K8" s="83">
        <f>SUMIF('Monthly Detail'!$J$4:$DY$4,K$3,'Monthly Detail'!$J$10:$DY$10)</f>
        <v>198176.80049999998</v>
      </c>
      <c r="L8" s="83">
        <f>SUMIF('Monthly Detail'!$J$4:$DY$4,L$3,'Monthly Detail'!$J$10:$DY$10)</f>
        <v>208085.64052500002</v>
      </c>
      <c r="M8" s="83">
        <f>SUMIF('Monthly Detail'!$J$4:$DY$4,M$3,'Monthly Detail'!$J$10:$DY$10)</f>
        <v>218489.92255124997</v>
      </c>
      <c r="N8" s="83">
        <f>SUMIF('Monthly Detail'!$J$4:$DY$4,N$3,'Monthly Detail'!$J$10:$DY$10)</f>
        <v>229414.41867881251</v>
      </c>
      <c r="O8" s="83">
        <f>SUMIF('Monthly Detail'!$J$4:$DY$4,O$3,'Monthly Detail'!$J$10:$DY$10)</f>
        <v>240885.13961275318</v>
      </c>
      <c r="P8" s="83">
        <f>SUMIF('Monthly Detail'!$J$4:$DY$4,P$3,'Monthly Detail'!$J$10:$DY$10)</f>
        <v>252929.39659339088</v>
      </c>
      <c r="Q8" s="83">
        <f>SUMIF('Monthly Detail'!$J$4:$DY$4,Q$3,'Monthly Detail'!$J$10:$DY$10)</f>
        <v>265575.86642306036</v>
      </c>
      <c r="R8" s="83">
        <f>SUMIF('Monthly Detail'!$J$4:$DY$4,R$3,'Monthly Detail'!$J$10:$DY$10)</f>
        <v>278854.65974421328</v>
      </c>
      <c r="S8" s="83">
        <f>SUMIF('Monthly Detail'!$J$4:$DY$4,S$3,'Monthly Detail'!$J$10:$DY$10)</f>
        <v>292797.39273142401</v>
      </c>
    </row>
    <row r="9" spans="2:19" x14ac:dyDescent="0.55000000000000004">
      <c r="B9" s="69"/>
      <c r="C9" s="69"/>
      <c r="D9" s="69"/>
      <c r="E9" s="72" t="s">
        <v>200</v>
      </c>
      <c r="F9" s="103">
        <f>Assumptions!$F$23</f>
        <v>0.15</v>
      </c>
      <c r="G9" s="78" t="s">
        <v>62</v>
      </c>
      <c r="H9" s="83">
        <f>SUM(J9:S9)</f>
        <v>356092.35710398568</v>
      </c>
      <c r="I9" s="83"/>
      <c r="J9" s="83">
        <f>SUMIF('Monthly Detail'!$J$4:$DY$4,J$3,'Monthly Detail'!$J$11:$DY$11)</f>
        <v>28310.971499999992</v>
      </c>
      <c r="K9" s="83">
        <f>SUMIF('Monthly Detail'!$J$4:$DY$4,K$3,'Monthly Detail'!$J$11:$DY$11)</f>
        <v>29726.520075000004</v>
      </c>
      <c r="L9" s="83">
        <f>SUMIF('Monthly Detail'!$J$4:$DY$4,L$3,'Monthly Detail'!$J$11:$DY$11)</f>
        <v>31212.846078750004</v>
      </c>
      <c r="M9" s="83">
        <f>SUMIF('Monthly Detail'!$J$4:$DY$4,M$3,'Monthly Detail'!$J$11:$DY$11)</f>
        <v>32773.488382687501</v>
      </c>
      <c r="N9" s="83">
        <f>SUMIF('Monthly Detail'!$J$4:$DY$4,N$3,'Monthly Detail'!$J$11:$DY$11)</f>
        <v>34412.162801821876</v>
      </c>
      <c r="O9" s="83">
        <f>SUMIF('Monthly Detail'!$J$4:$DY$4,O$3,'Monthly Detail'!$J$11:$DY$11)</f>
        <v>36132.770941912968</v>
      </c>
      <c r="P9" s="83">
        <f>SUMIF('Monthly Detail'!$J$4:$DY$4,P$3,'Monthly Detail'!$J$11:$DY$11)</f>
        <v>37939.40948900862</v>
      </c>
      <c r="Q9" s="83">
        <f>SUMIF('Monthly Detail'!$J$4:$DY$4,Q$3,'Monthly Detail'!$J$11:$DY$11)</f>
        <v>39836.379963459061</v>
      </c>
      <c r="R9" s="83">
        <f>SUMIF('Monthly Detail'!$J$4:$DY$4,R$3,'Monthly Detail'!$J$11:$DY$11)</f>
        <v>41828.198961632006</v>
      </c>
      <c r="S9" s="83">
        <f>SUMIF('Monthly Detail'!$J$4:$DY$4,S$3,'Monthly Detail'!$J$11:$DY$11)</f>
        <v>43919.608909713614</v>
      </c>
    </row>
    <row r="10" spans="2:19" x14ac:dyDescent="0.55000000000000004">
      <c r="B10" s="69"/>
      <c r="C10" s="69"/>
      <c r="D10" s="69"/>
      <c r="E10" s="72" t="s">
        <v>84</v>
      </c>
      <c r="F10" s="84">
        <f>Assumptions!$F$32</f>
        <v>2269.87</v>
      </c>
      <c r="G10" s="78" t="s">
        <v>43</v>
      </c>
      <c r="H10" s="83">
        <f>SUM(J10:S10)</f>
        <v>272384.39999999997</v>
      </c>
      <c r="I10" s="83"/>
      <c r="J10" s="83">
        <f>SUMIF('Monthly Detail'!$J$4:$DY$4,J$3,'Monthly Detail'!$J$12:$DY$12)</f>
        <v>27238.439999999991</v>
      </c>
      <c r="K10" s="83">
        <f>SUMIF('Monthly Detail'!$J$4:$DY$4,K$3,'Monthly Detail'!$J$12:$DY$12)</f>
        <v>27238.439999999991</v>
      </c>
      <c r="L10" s="83">
        <f>SUMIF('Monthly Detail'!$J$4:$DY$4,L$3,'Monthly Detail'!$J$12:$DY$12)</f>
        <v>27238.439999999991</v>
      </c>
      <c r="M10" s="83">
        <f>SUMIF('Monthly Detail'!$J$4:$DY$4,M$3,'Monthly Detail'!$J$12:$DY$12)</f>
        <v>27238.439999999991</v>
      </c>
      <c r="N10" s="83">
        <f>SUMIF('Monthly Detail'!$J$4:$DY$4,N$3,'Monthly Detail'!$J$12:$DY$12)</f>
        <v>27238.439999999991</v>
      </c>
      <c r="O10" s="83">
        <f>SUMIF('Monthly Detail'!$J$4:$DY$4,O$3,'Monthly Detail'!$J$12:$DY$12)</f>
        <v>27238.439999999991</v>
      </c>
      <c r="P10" s="83">
        <f>SUMIF('Monthly Detail'!$J$4:$DY$4,P$3,'Monthly Detail'!$J$12:$DY$12)</f>
        <v>27238.439999999991</v>
      </c>
      <c r="Q10" s="83">
        <f>SUMIF('Monthly Detail'!$J$4:$DY$4,Q$3,'Monthly Detail'!$J$12:$DY$12)</f>
        <v>27238.439999999991</v>
      </c>
      <c r="R10" s="83">
        <f>SUMIF('Monthly Detail'!$J$4:$DY$4,R$3,'Monthly Detail'!$J$12:$DY$12)</f>
        <v>27238.439999999991</v>
      </c>
      <c r="S10" s="83">
        <f>SUMIF('Monthly Detail'!$J$4:$DY$4,S$3,'Monthly Detail'!$J$12:$DY$12)</f>
        <v>27238.439999999991</v>
      </c>
    </row>
    <row r="11" spans="2:19" x14ac:dyDescent="0.55000000000000004">
      <c r="B11" s="69"/>
      <c r="C11" s="69"/>
      <c r="D11" s="69"/>
      <c r="E11" s="72" t="s">
        <v>85</v>
      </c>
      <c r="F11" s="84">
        <f>Assumptions!$F$33</f>
        <v>193829</v>
      </c>
      <c r="G11" s="78" t="s">
        <v>43</v>
      </c>
      <c r="H11" s="83">
        <f>SUM(J11:S11)</f>
        <v>1938289.9999999998</v>
      </c>
      <c r="I11" s="83"/>
      <c r="J11" s="83">
        <f>SUMIF('Monthly Detail'!$J$4:$DY$4,J$3,'Monthly Detail'!$J$13:$DY$13)</f>
        <v>193828.99999999997</v>
      </c>
      <c r="K11" s="83">
        <f>SUMIF('Monthly Detail'!$J$4:$DY$4,K$3,'Monthly Detail'!$J$13:$DY$13)</f>
        <v>193828.99999999997</v>
      </c>
      <c r="L11" s="83">
        <f>SUMIF('Monthly Detail'!$J$4:$DY$4,L$3,'Monthly Detail'!$J$13:$DY$13)</f>
        <v>193828.99999999997</v>
      </c>
      <c r="M11" s="83">
        <f>SUMIF('Monthly Detail'!$J$4:$DY$4,M$3,'Monthly Detail'!$J$13:$DY$13)</f>
        <v>193828.99999999997</v>
      </c>
      <c r="N11" s="83">
        <f>SUMIF('Monthly Detail'!$J$4:$DY$4,N$3,'Monthly Detail'!$J$13:$DY$13)</f>
        <v>193828.99999999997</v>
      </c>
      <c r="O11" s="83">
        <f>SUMIF('Monthly Detail'!$J$4:$DY$4,O$3,'Monthly Detail'!$J$13:$DY$13)</f>
        <v>193828.99999999997</v>
      </c>
      <c r="P11" s="83">
        <f>SUMIF('Monthly Detail'!$J$4:$DY$4,P$3,'Monthly Detail'!$J$13:$DY$13)</f>
        <v>193828.99999999997</v>
      </c>
      <c r="Q11" s="83">
        <f>SUMIF('Monthly Detail'!$J$4:$DY$4,Q$3,'Monthly Detail'!$J$13:$DY$13)</f>
        <v>193828.99999999997</v>
      </c>
      <c r="R11" s="83">
        <f>SUMIF('Monthly Detail'!$J$4:$DY$4,R$3,'Monthly Detail'!$J$13:$DY$13)</f>
        <v>193828.99999999997</v>
      </c>
      <c r="S11" s="83">
        <f>SUMIF('Monthly Detail'!$J$4:$DY$4,S$3,'Monthly Detail'!$J$13:$DY$13)</f>
        <v>193828.99999999997</v>
      </c>
    </row>
    <row r="12" spans="2:19" x14ac:dyDescent="0.55000000000000004">
      <c r="B12" s="69"/>
      <c r="C12" s="69"/>
      <c r="D12" s="69"/>
      <c r="E12" s="72" t="s">
        <v>86</v>
      </c>
      <c r="F12" s="84">
        <f>Assumptions!$F$34</f>
        <v>182698</v>
      </c>
      <c r="G12" s="78" t="s">
        <v>43</v>
      </c>
      <c r="H12" s="83">
        <f>SUM(J12:S12)</f>
        <v>1826980.0000000002</v>
      </c>
      <c r="I12" s="83"/>
      <c r="J12" s="83">
        <f>SUMIF('Monthly Detail'!$J$4:$DY$4,J$3,'Monthly Detail'!$J$14:$DY$14)</f>
        <v>182698.00000000003</v>
      </c>
      <c r="K12" s="83">
        <f>SUMIF('Monthly Detail'!$J$4:$DY$4,K$3,'Monthly Detail'!$J$14:$DY$14)</f>
        <v>182698.00000000003</v>
      </c>
      <c r="L12" s="83">
        <f>SUMIF('Monthly Detail'!$J$4:$DY$4,L$3,'Monthly Detail'!$J$14:$DY$14)</f>
        <v>182698.00000000003</v>
      </c>
      <c r="M12" s="83">
        <f>SUMIF('Monthly Detail'!$J$4:$DY$4,M$3,'Monthly Detail'!$J$14:$DY$14)</f>
        <v>182698.00000000003</v>
      </c>
      <c r="N12" s="83">
        <f>SUMIF('Monthly Detail'!$J$4:$DY$4,N$3,'Monthly Detail'!$J$14:$DY$14)</f>
        <v>182698.00000000003</v>
      </c>
      <c r="O12" s="83">
        <f>SUMIF('Monthly Detail'!$J$4:$DY$4,O$3,'Monthly Detail'!$J$14:$DY$14)</f>
        <v>182698.00000000003</v>
      </c>
      <c r="P12" s="83">
        <f>SUMIF('Monthly Detail'!$J$4:$DY$4,P$3,'Monthly Detail'!$J$14:$DY$14)</f>
        <v>182698.00000000003</v>
      </c>
      <c r="Q12" s="83">
        <f>SUMIF('Monthly Detail'!$J$4:$DY$4,Q$3,'Monthly Detail'!$J$14:$DY$14)</f>
        <v>182698.00000000003</v>
      </c>
      <c r="R12" s="83">
        <f>SUMIF('Monthly Detail'!$J$4:$DY$4,R$3,'Monthly Detail'!$J$14:$DY$14)</f>
        <v>182698.00000000003</v>
      </c>
      <c r="S12" s="83">
        <f>SUMIF('Monthly Detail'!$J$4:$DY$4,S$3,'Monthly Detail'!$J$14:$DY$14)</f>
        <v>182698.00000000003</v>
      </c>
    </row>
    <row r="13" spans="2:19" x14ac:dyDescent="0.55000000000000004">
      <c r="B13" s="69"/>
      <c r="C13" s="69"/>
      <c r="D13" s="69"/>
      <c r="E13" s="72"/>
      <c r="F13" s="102"/>
      <c r="G13" s="78"/>
      <c r="H13" s="72"/>
      <c r="I13" s="72"/>
      <c r="J13" s="72"/>
      <c r="K13" s="72"/>
      <c r="L13" s="72"/>
      <c r="M13" s="72"/>
      <c r="N13" s="72"/>
      <c r="O13" s="72"/>
      <c r="P13" s="72"/>
      <c r="Q13" s="72"/>
      <c r="R13" s="72"/>
      <c r="S13" s="72"/>
    </row>
    <row r="14" spans="2:19" x14ac:dyDescent="0.55000000000000004">
      <c r="B14" s="69"/>
      <c r="C14" s="69"/>
      <c r="D14" s="69"/>
      <c r="E14" s="72"/>
      <c r="F14" s="102"/>
      <c r="G14" s="78"/>
      <c r="H14" s="72"/>
      <c r="I14" s="72"/>
      <c r="J14" s="72"/>
      <c r="K14" s="72"/>
      <c r="L14" s="72"/>
      <c r="M14" s="72"/>
      <c r="N14" s="72"/>
      <c r="O14" s="72"/>
      <c r="P14" s="72"/>
      <c r="Q14" s="72"/>
      <c r="R14" s="72"/>
      <c r="S14" s="72"/>
    </row>
    <row r="15" spans="2:19" x14ac:dyDescent="0.55000000000000004">
      <c r="B15" s="69"/>
      <c r="C15" s="69"/>
      <c r="D15" s="69"/>
      <c r="E15" s="72"/>
      <c r="F15" s="102"/>
      <c r="G15" s="78"/>
      <c r="H15" s="72"/>
      <c r="I15" s="72"/>
      <c r="J15" s="72"/>
      <c r="K15" s="72"/>
      <c r="L15" s="72"/>
      <c r="M15" s="72"/>
      <c r="N15" s="72"/>
      <c r="O15" s="72"/>
      <c r="P15" s="72"/>
      <c r="Q15" s="72"/>
      <c r="R15" s="72"/>
      <c r="S15" s="72"/>
    </row>
    <row r="16" spans="2:19" x14ac:dyDescent="0.55000000000000004">
      <c r="B16" s="71" t="s">
        <v>48</v>
      </c>
      <c r="C16" s="69"/>
      <c r="D16" s="69"/>
      <c r="E16" s="72"/>
      <c r="F16" s="102"/>
      <c r="G16" s="78"/>
      <c r="H16" s="72"/>
      <c r="I16" s="72"/>
      <c r="J16" s="72"/>
      <c r="K16" s="72"/>
      <c r="L16" s="72"/>
      <c r="M16" s="72"/>
      <c r="N16" s="72"/>
      <c r="O16" s="72"/>
      <c r="P16" s="72"/>
      <c r="Q16" s="72"/>
      <c r="R16" s="72"/>
      <c r="S16" s="72"/>
    </row>
    <row r="17" spans="2:19" x14ac:dyDescent="0.55000000000000004">
      <c r="B17" s="69"/>
      <c r="C17" s="69"/>
      <c r="D17" s="69"/>
      <c r="E17" s="72"/>
      <c r="F17" s="102"/>
      <c r="G17" s="78"/>
      <c r="H17" s="72"/>
      <c r="I17" s="72"/>
      <c r="J17" s="72"/>
      <c r="K17" s="72"/>
      <c r="L17" s="72"/>
      <c r="M17" s="72"/>
      <c r="N17" s="72"/>
      <c r="O17" s="72"/>
      <c r="P17" s="72"/>
      <c r="Q17" s="72"/>
      <c r="R17" s="72"/>
      <c r="S17" s="72"/>
    </row>
    <row r="18" spans="2:19" x14ac:dyDescent="0.55000000000000004">
      <c r="B18" s="69"/>
      <c r="C18" s="69"/>
      <c r="D18" s="69"/>
      <c r="E18" s="72" t="s">
        <v>79</v>
      </c>
      <c r="F18" s="84">
        <f>Assumptions!$F$39</f>
        <v>2143568</v>
      </c>
      <c r="G18" s="78" t="s">
        <v>43</v>
      </c>
      <c r="H18" s="83">
        <f>SUM(J18:S18)</f>
        <v>2143568</v>
      </c>
      <c r="I18" s="83"/>
      <c r="J18" s="83">
        <f>SUMIF('Monthly Detail'!$J$4:$DY$4,J$3,'Monthly Detail'!$J$15:$DY$15)</f>
        <v>2143568</v>
      </c>
      <c r="K18" s="83">
        <f>SUMIF('Monthly Detail'!$J$4:$DY$4,K$3,'Monthly Detail'!$J$15:$DY$15)</f>
        <v>0</v>
      </c>
      <c r="L18" s="83">
        <f>SUMIF('Monthly Detail'!$J$4:$DY$4,L$3,'Monthly Detail'!$J$15:$DY$15)</f>
        <v>0</v>
      </c>
      <c r="M18" s="83">
        <f>SUMIF('Monthly Detail'!$J$4:$DY$4,M$3,'Monthly Detail'!$J$15:$DY$15)</f>
        <v>0</v>
      </c>
      <c r="N18" s="83">
        <f>SUMIF('Monthly Detail'!$J$4:$DY$4,N$3,'Monthly Detail'!$J$15:$DY$15)</f>
        <v>0</v>
      </c>
      <c r="O18" s="83">
        <f>SUMIF('Monthly Detail'!$J$4:$DY$4,O$3,'Monthly Detail'!$J$15:$DY$15)</f>
        <v>0</v>
      </c>
      <c r="P18" s="83">
        <f>SUMIF('Monthly Detail'!$J$4:$DY$4,P$3,'Monthly Detail'!$J$15:$DY$15)</f>
        <v>0</v>
      </c>
      <c r="Q18" s="83">
        <f>SUMIF('Monthly Detail'!$J$4:$DY$4,Q$3,'Monthly Detail'!$J$15:$DY$15)</f>
        <v>0</v>
      </c>
      <c r="R18" s="83">
        <f>SUMIF('Monthly Detail'!$J$4:$DY$4,R$3,'Monthly Detail'!$J$15:$DY$15)</f>
        <v>0</v>
      </c>
      <c r="S18" s="83">
        <f>SUMIF('Monthly Detail'!$J$4:$DY$4,S$3,'Monthly Detail'!$J$15:$DY$15)</f>
        <v>0</v>
      </c>
    </row>
    <row r="19" spans="2:19" x14ac:dyDescent="0.55000000000000004">
      <c r="B19" s="69"/>
      <c r="C19" s="69"/>
      <c r="D19" s="69"/>
      <c r="E19" s="72"/>
      <c r="F19" s="102"/>
      <c r="G19" s="78"/>
      <c r="H19" s="72"/>
      <c r="I19" s="72"/>
      <c r="J19" s="72"/>
      <c r="K19" s="72"/>
      <c r="L19" s="72"/>
      <c r="M19" s="72"/>
      <c r="N19" s="72"/>
      <c r="O19" s="72"/>
      <c r="P19" s="72"/>
      <c r="Q19" s="72"/>
      <c r="R19" s="72"/>
      <c r="S19" s="72"/>
    </row>
    <row r="20" spans="2:19" x14ac:dyDescent="0.55000000000000004">
      <c r="B20" s="69"/>
      <c r="C20" s="69"/>
      <c r="D20" s="69"/>
      <c r="E20" s="72"/>
      <c r="F20" s="102"/>
      <c r="G20" s="78"/>
      <c r="H20" s="72"/>
      <c r="I20" s="72"/>
      <c r="J20" s="72"/>
      <c r="K20" s="72"/>
      <c r="L20" s="72"/>
      <c r="M20" s="72"/>
      <c r="N20" s="72"/>
      <c r="O20" s="72"/>
      <c r="P20" s="72"/>
      <c r="Q20" s="72"/>
      <c r="R20" s="72"/>
      <c r="S20" s="72"/>
    </row>
    <row r="21" spans="2:19" x14ac:dyDescent="0.55000000000000004">
      <c r="B21" s="69"/>
      <c r="C21" s="69"/>
      <c r="D21" s="69"/>
      <c r="E21" s="72"/>
      <c r="F21" s="102"/>
      <c r="G21" s="78"/>
      <c r="H21" s="72"/>
      <c r="I21" s="72"/>
      <c r="J21" s="72"/>
      <c r="K21" s="72"/>
      <c r="L21" s="72"/>
      <c r="M21" s="72"/>
      <c r="N21" s="72"/>
      <c r="O21" s="72"/>
      <c r="P21" s="72"/>
      <c r="Q21" s="72"/>
      <c r="R21" s="72"/>
      <c r="S21" s="72"/>
    </row>
    <row r="22" spans="2:19" x14ac:dyDescent="0.55000000000000004">
      <c r="B22" s="69"/>
      <c r="C22" s="69"/>
      <c r="D22" s="69"/>
      <c r="E22" s="69"/>
      <c r="F22" s="69"/>
      <c r="G22" s="78"/>
      <c r="H22" s="72"/>
      <c r="I22" s="72"/>
      <c r="J22" s="72"/>
      <c r="K22" s="72"/>
      <c r="L22" s="72"/>
      <c r="M22" s="72"/>
      <c r="N22" s="72"/>
      <c r="O22" s="72"/>
      <c r="P22" s="72"/>
      <c r="Q22" s="72"/>
      <c r="R22" s="72"/>
      <c r="S22" s="72"/>
    </row>
    <row r="23" spans="2:19" x14ac:dyDescent="0.55000000000000004">
      <c r="B23" s="71" t="s">
        <v>52</v>
      </c>
      <c r="C23" s="69"/>
      <c r="D23" s="69"/>
      <c r="E23" s="69"/>
      <c r="F23" s="69"/>
      <c r="G23" s="78" t="s">
        <v>43</v>
      </c>
      <c r="H23" s="85">
        <f>SUM(J23:S23)</f>
        <v>8911263.8044638894</v>
      </c>
      <c r="I23" s="85"/>
      <c r="J23" s="85">
        <f>SUM(J8:J22)</f>
        <v>2764384.2215</v>
      </c>
      <c r="K23" s="85">
        <f>SUM(K8:K22)</f>
        <v>631668.76057499996</v>
      </c>
      <c r="L23" s="85">
        <f>SUM(L8:L22)</f>
        <v>643063.92660374998</v>
      </c>
      <c r="M23" s="85">
        <f>SUM(M8:M22)</f>
        <v>655028.85093393747</v>
      </c>
      <c r="N23" s="85">
        <f>SUM(N8:N22)</f>
        <v>667592.02148063434</v>
      </c>
      <c r="O23" s="85">
        <f>SUM(O8:O22)</f>
        <v>680783.35055466613</v>
      </c>
      <c r="P23" s="85">
        <f>SUM(P8:P22)</f>
        <v>694634.24608239951</v>
      </c>
      <c r="Q23" s="85">
        <f>SUM(Q8:Q22)</f>
        <v>709177.68638651934</v>
      </c>
      <c r="R23" s="85">
        <f>SUM(R8:R22)</f>
        <v>724448.29870584526</v>
      </c>
      <c r="S23" s="85">
        <f>SUM(S8:S22)</f>
        <v>740482.44164113759</v>
      </c>
    </row>
    <row r="24" spans="2:19" x14ac:dyDescent="0.55000000000000004">
      <c r="B24" s="69"/>
      <c r="C24" s="69"/>
      <c r="D24" s="69"/>
      <c r="E24" s="69"/>
      <c r="F24" s="69"/>
      <c r="G24" s="69"/>
      <c r="H24" s="69"/>
      <c r="I24" s="69"/>
      <c r="J24" s="69"/>
      <c r="K24" s="69"/>
      <c r="L24" s="69"/>
      <c r="M24" s="69"/>
      <c r="N24" s="69"/>
      <c r="O24" s="69"/>
      <c r="P24" s="69"/>
      <c r="Q24" s="69"/>
      <c r="R24" s="69"/>
      <c r="S24" s="6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5E512-AF49-43C8-8494-CC4C30C210EE}">
  <dimension ref="B2:S24"/>
  <sheetViews>
    <sheetView showGridLines="0" workbookViewId="0">
      <selection activeCell="J21" sqref="J21"/>
    </sheetView>
  </sheetViews>
  <sheetFormatPr defaultRowHeight="14.4" x14ac:dyDescent="0.55000000000000004"/>
  <cols>
    <col min="1" max="1" width="2.62890625" customWidth="1"/>
    <col min="2" max="4" width="1.734375" customWidth="1"/>
    <col min="5" max="5" width="50.89453125" customWidth="1"/>
    <col min="6" max="6" width="14.89453125" customWidth="1"/>
    <col min="7" max="7" width="7.89453125" customWidth="1"/>
    <col min="8" max="8" width="16.68359375" customWidth="1"/>
    <col min="9" max="9" width="1.734375" customWidth="1"/>
    <col min="10" max="19" width="13.15625" customWidth="1"/>
  </cols>
  <sheetData>
    <row r="2" spans="2:19" ht="16" customHeight="1" x14ac:dyDescent="0.6">
      <c r="B2" s="80" t="str">
        <f>'Cover Sheet'!B12</f>
        <v>Active Cell Tower Inc</v>
      </c>
      <c r="C2" s="68"/>
      <c r="D2" s="68"/>
      <c r="E2" s="68"/>
      <c r="F2" s="68"/>
      <c r="G2" s="68"/>
      <c r="H2" s="68"/>
      <c r="I2" s="68"/>
      <c r="J2" s="68"/>
      <c r="K2" s="68"/>
      <c r="L2" s="68"/>
      <c r="M2" s="68"/>
      <c r="N2" s="68"/>
      <c r="O2" s="68"/>
      <c r="P2" s="68"/>
      <c r="Q2" s="68"/>
      <c r="R2" s="68"/>
      <c r="S2" s="68"/>
    </row>
    <row r="3" spans="2:19" ht="16" customHeight="1" x14ac:dyDescent="0.55000000000000004">
      <c r="B3" s="68"/>
      <c r="C3" s="68"/>
      <c r="D3" s="68"/>
      <c r="E3" s="68"/>
      <c r="F3" s="68" t="s">
        <v>74</v>
      </c>
      <c r="G3" s="68" t="s">
        <v>37</v>
      </c>
      <c r="H3" s="68" t="s">
        <v>75</v>
      </c>
      <c r="I3" s="68"/>
      <c r="J3" s="86">
        <v>1</v>
      </c>
      <c r="K3" s="86">
        <v>2</v>
      </c>
      <c r="L3" s="86">
        <v>3</v>
      </c>
      <c r="M3" s="86">
        <v>4</v>
      </c>
      <c r="N3" s="86">
        <v>5</v>
      </c>
      <c r="O3" s="86">
        <v>6</v>
      </c>
      <c r="P3" s="86">
        <v>7</v>
      </c>
      <c r="Q3" s="86">
        <v>8</v>
      </c>
      <c r="R3" s="86">
        <v>9</v>
      </c>
      <c r="S3" s="86">
        <v>10</v>
      </c>
    </row>
    <row r="4" spans="2:19" ht="16" customHeight="1" x14ac:dyDescent="0.55000000000000004">
      <c r="B4" s="68" t="s">
        <v>168</v>
      </c>
      <c r="C4" s="68"/>
      <c r="D4" s="68"/>
      <c r="E4" s="68"/>
      <c r="F4" s="68"/>
      <c r="G4" s="68"/>
      <c r="H4" s="68"/>
      <c r="I4" s="68"/>
      <c r="J4" s="87" t="str">
        <f>TEXT(EDATE(Assumptions!$F$10,(J3-1)*Assumptions!$F$13),"mmm-yy")&amp;" - "&amp;TEXT(EDATE(Assumptions!$F$10,J3*Assumptions!$F$13-1),"mmm-yy")</f>
        <v>Oct-18 - Sep-19</v>
      </c>
      <c r="K4" s="87" t="str">
        <f>TEXT(EDATE(Assumptions!$F$10,(K3-1)*Assumptions!$F$13),"mmm-yy")&amp;" - "&amp;TEXT(EDATE(Assumptions!$F$10,K3*Assumptions!$F$13-1),"mmm-yy")</f>
        <v>Oct-19 - Sep-20</v>
      </c>
      <c r="L4" s="87" t="str">
        <f>TEXT(EDATE(Assumptions!$F$10,(L3-1)*Assumptions!$F$13),"mmm-yy")&amp;" - "&amp;TEXT(EDATE(Assumptions!$F$10,L3*Assumptions!$F$13-1),"mmm-yy")</f>
        <v>Oct-20 - Sep-21</v>
      </c>
      <c r="M4" s="87" t="str">
        <f>TEXT(EDATE(Assumptions!$F$10,(M3-1)*Assumptions!$F$13),"mmm-yy")&amp;" - "&amp;TEXT(EDATE(Assumptions!$F$10,M3*Assumptions!$F$13-1),"mmm-yy")</f>
        <v>Oct-21 - Sep-22</v>
      </c>
      <c r="N4" s="87" t="str">
        <f>TEXT(EDATE(Assumptions!$F$10,(N3-1)*Assumptions!$F$13),"mmm-yy")&amp;" - "&amp;TEXT(EDATE(Assumptions!$F$10,N3*Assumptions!$F$13-1),"mmm-yy")</f>
        <v>Oct-22 - Sep-23</v>
      </c>
      <c r="O4" s="87" t="str">
        <f>TEXT(EDATE(Assumptions!$F$10,(O3-1)*Assumptions!$F$13),"mmm-yy")&amp;" - "&amp;TEXT(EDATE(Assumptions!$F$10,O3*Assumptions!$F$13-1),"mmm-yy")</f>
        <v>Oct-23 - Sep-24</v>
      </c>
      <c r="P4" s="87" t="str">
        <f>TEXT(EDATE(Assumptions!$F$10,(P3-1)*Assumptions!$F$13),"mmm-yy")&amp;" - "&amp;TEXT(EDATE(Assumptions!$F$10,P3*Assumptions!$F$13-1),"mmm-yy")</f>
        <v>Oct-24 - Sep-25</v>
      </c>
      <c r="Q4" s="87" t="str">
        <f>TEXT(EDATE(Assumptions!$F$10,(Q3-1)*Assumptions!$F$13),"mmm-yy")&amp;" - "&amp;TEXT(EDATE(Assumptions!$F$10,Q3*Assumptions!$F$13-1),"mmm-yy")</f>
        <v>Oct-25 - Sep-26</v>
      </c>
      <c r="R4" s="87" t="str">
        <f>TEXT(EDATE(Assumptions!$F$10,(R3-1)*Assumptions!$F$13),"mmm-yy")&amp;" - "&amp;TEXT(EDATE(Assumptions!$F$10,R3*Assumptions!$F$13-1),"mmm-yy")</f>
        <v>Oct-26 - Sep-27</v>
      </c>
      <c r="S4" s="87" t="str">
        <f>TEXT(EDATE(Assumptions!$F$10,(S3-1)*Assumptions!$F$13),"mmm-yy")&amp;" - "&amp;TEXT(EDATE(Assumptions!$F$10,S3*Assumptions!$F$13-1),"mmm-yy")</f>
        <v>Oct-27 - Sep-28</v>
      </c>
    </row>
    <row r="5" spans="2:19" x14ac:dyDescent="0.55000000000000004">
      <c r="B5" s="69"/>
      <c r="C5" s="69"/>
      <c r="D5" s="69"/>
      <c r="E5" s="69"/>
      <c r="F5" s="69"/>
      <c r="G5" s="69"/>
      <c r="H5" s="69"/>
      <c r="I5" s="69"/>
      <c r="J5" s="69"/>
      <c r="K5" s="69"/>
      <c r="L5" s="69"/>
      <c r="M5" s="69"/>
      <c r="N5" s="69"/>
      <c r="O5" s="69"/>
      <c r="P5" s="69"/>
      <c r="Q5" s="69"/>
      <c r="R5" s="69"/>
      <c r="S5" s="69"/>
    </row>
    <row r="6" spans="2:19" x14ac:dyDescent="0.55000000000000004">
      <c r="B6" s="71" t="s">
        <v>41</v>
      </c>
      <c r="C6" s="69"/>
      <c r="D6" s="69"/>
      <c r="E6" s="69"/>
      <c r="F6" s="69"/>
      <c r="G6" s="69"/>
      <c r="H6" s="69"/>
      <c r="I6" s="69"/>
      <c r="J6" s="69"/>
      <c r="K6" s="69"/>
      <c r="L6" s="69"/>
      <c r="M6" s="69"/>
      <c r="N6" s="69"/>
      <c r="O6" s="69"/>
      <c r="P6" s="69"/>
      <c r="Q6" s="69"/>
      <c r="R6" s="69"/>
      <c r="S6" s="69"/>
    </row>
    <row r="7" spans="2:19" x14ac:dyDescent="0.55000000000000004">
      <c r="B7" s="69"/>
      <c r="C7" s="69"/>
      <c r="D7" s="69"/>
      <c r="E7" s="69"/>
      <c r="F7" s="69"/>
      <c r="G7" s="69"/>
      <c r="H7" s="69"/>
      <c r="I7" s="69"/>
      <c r="J7" s="69"/>
      <c r="K7" s="69"/>
      <c r="L7" s="69"/>
      <c r="M7" s="69"/>
      <c r="N7" s="69"/>
      <c r="O7" s="69"/>
      <c r="P7" s="69"/>
      <c r="Q7" s="69"/>
      <c r="R7" s="69"/>
      <c r="S7" s="69"/>
    </row>
    <row r="8" spans="2:19" x14ac:dyDescent="0.55000000000000004">
      <c r="B8" s="69"/>
      <c r="C8" s="69"/>
      <c r="D8" s="69"/>
      <c r="E8" s="72" t="s">
        <v>169</v>
      </c>
      <c r="F8" s="84">
        <f>Assumptions!$F$19</f>
        <v>14614</v>
      </c>
      <c r="G8" s="78" t="s">
        <v>43</v>
      </c>
      <c r="H8" s="83">
        <f>SUM(J8:S8)</f>
        <v>701582.70105000003</v>
      </c>
      <c r="I8" s="83"/>
      <c r="J8" s="83">
        <f>SUMIF('Monthly Detail'!$J$4:$DY$4,J$3,'Monthly Detail'!$J$21:$DY$21)</f>
        <v>188739.81</v>
      </c>
      <c r="K8" s="83">
        <f>SUMIF('Monthly Detail'!$J$4:$DY$4,K$3,'Monthly Detail'!$J$21:$DY$21)</f>
        <v>198176.80049999998</v>
      </c>
      <c r="L8" s="83">
        <f>SUMIF('Monthly Detail'!$J$4:$DY$4,L$3,'Monthly Detail'!$J$21:$DY$21)</f>
        <v>208085.64052500002</v>
      </c>
      <c r="M8" s="83">
        <f>SUMIF('Monthly Detail'!$J$4:$DY$4,M$3,'Monthly Detail'!$J$21:$DY$21)</f>
        <v>106580.45002500001</v>
      </c>
      <c r="N8" s="83">
        <f>SUMIF('Monthly Detail'!$J$4:$DY$4,N$3,'Monthly Detail'!$J$21:$DY$21)</f>
        <v>0</v>
      </c>
      <c r="O8" s="83">
        <f>SUMIF('Monthly Detail'!$J$4:$DY$4,O$3,'Monthly Detail'!$J$21:$DY$21)</f>
        <v>0</v>
      </c>
      <c r="P8" s="83">
        <f>SUMIF('Monthly Detail'!$J$4:$DY$4,P$3,'Monthly Detail'!$J$21:$DY$21)</f>
        <v>0</v>
      </c>
      <c r="Q8" s="83">
        <f>SUMIF('Monthly Detail'!$J$4:$DY$4,Q$3,'Monthly Detail'!$J$21:$DY$21)</f>
        <v>0</v>
      </c>
      <c r="R8" s="83">
        <f>SUMIF('Monthly Detail'!$J$4:$DY$4,R$3,'Monthly Detail'!$J$21:$DY$21)</f>
        <v>0</v>
      </c>
      <c r="S8" s="83">
        <f>SUMIF('Monthly Detail'!$J$4:$DY$4,S$3,'Monthly Detail'!$J$21:$DY$21)</f>
        <v>0</v>
      </c>
    </row>
    <row r="9" spans="2:19" x14ac:dyDescent="0.55000000000000004">
      <c r="B9" s="69"/>
      <c r="C9" s="69"/>
      <c r="D9" s="69"/>
      <c r="E9" s="72" t="s">
        <v>160</v>
      </c>
      <c r="F9" s="103">
        <f>Assumptions!$F$23</f>
        <v>0.15</v>
      </c>
      <c r="G9" s="78" t="s">
        <v>62</v>
      </c>
      <c r="H9" s="83">
        <f>SUM(J9:S9)</f>
        <v>105237.4051575</v>
      </c>
      <c r="I9" s="83"/>
      <c r="J9" s="83">
        <f>SUMIF('Monthly Detail'!$J$4:$DY$4,J$3,'Monthly Detail'!$J$22:$DY$22)</f>
        <v>28310.971499999992</v>
      </c>
      <c r="K9" s="83">
        <f>SUMIF('Monthly Detail'!$J$4:$DY$4,K$3,'Monthly Detail'!$J$22:$DY$22)</f>
        <v>29726.520075000004</v>
      </c>
      <c r="L9" s="83">
        <f>SUMIF('Monthly Detail'!$J$4:$DY$4,L$3,'Monthly Detail'!$J$22:$DY$22)</f>
        <v>31212.846078750004</v>
      </c>
      <c r="M9" s="83">
        <f>SUMIF('Monthly Detail'!$J$4:$DY$4,M$3,'Monthly Detail'!$J$22:$DY$22)</f>
        <v>15987.067503750002</v>
      </c>
      <c r="N9" s="83">
        <f>SUMIF('Monthly Detail'!$J$4:$DY$4,N$3,'Monthly Detail'!$J$22:$DY$22)</f>
        <v>0</v>
      </c>
      <c r="O9" s="83">
        <f>SUMIF('Monthly Detail'!$J$4:$DY$4,O$3,'Monthly Detail'!$J$22:$DY$22)</f>
        <v>0</v>
      </c>
      <c r="P9" s="83">
        <f>SUMIF('Monthly Detail'!$J$4:$DY$4,P$3,'Monthly Detail'!$J$22:$DY$22)</f>
        <v>0</v>
      </c>
      <c r="Q9" s="83">
        <f>SUMIF('Monthly Detail'!$J$4:$DY$4,Q$3,'Monthly Detail'!$J$22:$DY$22)</f>
        <v>0</v>
      </c>
      <c r="R9" s="83">
        <f>SUMIF('Monthly Detail'!$J$4:$DY$4,R$3,'Monthly Detail'!$J$22:$DY$22)</f>
        <v>0</v>
      </c>
      <c r="S9" s="83">
        <f>SUMIF('Monthly Detail'!$J$4:$DY$4,S$3,'Monthly Detail'!$J$22:$DY$22)</f>
        <v>0</v>
      </c>
    </row>
    <row r="10" spans="2:19" x14ac:dyDescent="0.55000000000000004">
      <c r="B10" s="69"/>
      <c r="C10" s="69"/>
      <c r="D10" s="69"/>
      <c r="E10" s="72" t="s">
        <v>161</v>
      </c>
      <c r="F10" s="84">
        <f>Assumptions!$F$26</f>
        <v>4000</v>
      </c>
      <c r="G10" s="78" t="s">
        <v>43</v>
      </c>
      <c r="H10" s="83">
        <f>SUM(J10:S10)</f>
        <v>525586.60798741714</v>
      </c>
      <c r="I10" s="83"/>
      <c r="J10" s="83">
        <f>SUMIF('Monthly Detail'!$J$4:$DY$4,J$3,'Monthly Detail'!$J$23:$DY$23)</f>
        <v>48000</v>
      </c>
      <c r="K10" s="83">
        <f>SUMIF('Monthly Detail'!$J$4:$DY$4,K$3,'Monthly Detail'!$J$23:$DY$23)</f>
        <v>48960</v>
      </c>
      <c r="L10" s="83">
        <f>SUMIF('Monthly Detail'!$J$4:$DY$4,L$3,'Monthly Detail'!$J$23:$DY$23)</f>
        <v>49939.19999999999</v>
      </c>
      <c r="M10" s="83">
        <f>SUMIF('Monthly Detail'!$J$4:$DY$4,M$3,'Monthly Detail'!$J$23:$DY$23)</f>
        <v>50937.984000000004</v>
      </c>
      <c r="N10" s="83">
        <f>SUMIF('Monthly Detail'!$J$4:$DY$4,N$3,'Monthly Detail'!$J$23:$DY$23)</f>
        <v>51956.743680000007</v>
      </c>
      <c r="O10" s="83">
        <f>SUMIF('Monthly Detail'!$J$4:$DY$4,O$3,'Monthly Detail'!$J$23:$DY$23)</f>
        <v>52995.878553600014</v>
      </c>
      <c r="P10" s="83">
        <f>SUMIF('Monthly Detail'!$J$4:$DY$4,P$3,'Monthly Detail'!$J$23:$DY$23)</f>
        <v>54055.796124672022</v>
      </c>
      <c r="Q10" s="83">
        <f>SUMIF('Monthly Detail'!$J$4:$DY$4,Q$3,'Monthly Detail'!$J$23:$DY$23)</f>
        <v>55136.912047165417</v>
      </c>
      <c r="R10" s="83">
        <f>SUMIF('Monthly Detail'!$J$4:$DY$4,R$3,'Monthly Detail'!$J$23:$DY$23)</f>
        <v>56239.650288108758</v>
      </c>
      <c r="S10" s="83">
        <f>SUMIF('Monthly Detail'!$J$4:$DY$4,S$3,'Monthly Detail'!$J$23:$DY$23)</f>
        <v>57364.443293870921</v>
      </c>
    </row>
    <row r="11" spans="2:19" x14ac:dyDescent="0.55000000000000004">
      <c r="B11" s="69"/>
      <c r="C11" s="69"/>
      <c r="D11" s="69"/>
      <c r="E11" s="72" t="s">
        <v>98</v>
      </c>
      <c r="F11" s="103">
        <f>Assumptions!$F$23</f>
        <v>0.15</v>
      </c>
      <c r="G11" s="78" t="s">
        <v>62</v>
      </c>
      <c r="H11" s="83">
        <f>SUM(J11:S11)</f>
        <v>78837.991198112562</v>
      </c>
      <c r="I11" s="83"/>
      <c r="J11" s="83">
        <f>SUMIF('Monthly Detail'!$J$4:$DY$4,J$3,'Monthly Detail'!$J$24:$DY$24)</f>
        <v>7200</v>
      </c>
      <c r="K11" s="83">
        <f>SUMIF('Monthly Detail'!$J$4:$DY$4,K$3,'Monthly Detail'!$J$24:$DY$24)</f>
        <v>7344</v>
      </c>
      <c r="L11" s="83">
        <f>SUMIF('Monthly Detail'!$J$4:$DY$4,L$3,'Monthly Detail'!$J$24:$DY$24)</f>
        <v>7490.8799999999983</v>
      </c>
      <c r="M11" s="83">
        <f>SUMIF('Monthly Detail'!$J$4:$DY$4,M$3,'Monthly Detail'!$J$24:$DY$24)</f>
        <v>7640.6975999999986</v>
      </c>
      <c r="N11" s="83">
        <f>SUMIF('Monthly Detail'!$J$4:$DY$4,N$3,'Monthly Detail'!$J$24:$DY$24)</f>
        <v>7793.5115519999999</v>
      </c>
      <c r="O11" s="83">
        <f>SUMIF('Monthly Detail'!$J$4:$DY$4,O$3,'Monthly Detail'!$J$24:$DY$24)</f>
        <v>7949.3817830399976</v>
      </c>
      <c r="P11" s="83">
        <f>SUMIF('Monthly Detail'!$J$4:$DY$4,P$3,'Monthly Detail'!$J$24:$DY$24)</f>
        <v>8108.3694187007995</v>
      </c>
      <c r="Q11" s="83">
        <f>SUMIF('Monthly Detail'!$J$4:$DY$4,Q$3,'Monthly Detail'!$J$24:$DY$24)</f>
        <v>8270.5368070748173</v>
      </c>
      <c r="R11" s="83">
        <f>SUMIF('Monthly Detail'!$J$4:$DY$4,R$3,'Monthly Detail'!$J$24:$DY$24)</f>
        <v>8435.9475432163108</v>
      </c>
      <c r="S11" s="83">
        <f>SUMIF('Monthly Detail'!$J$4:$DY$4,S$3,'Monthly Detail'!$J$24:$DY$24)</f>
        <v>8604.6664940806386</v>
      </c>
    </row>
    <row r="12" spans="2:19" x14ac:dyDescent="0.55000000000000004">
      <c r="B12" s="69"/>
      <c r="C12" s="69"/>
      <c r="D12" s="69"/>
      <c r="E12" s="72" t="s">
        <v>84</v>
      </c>
      <c r="F12" s="84">
        <f>Assumptions!$F$32</f>
        <v>2269.87</v>
      </c>
      <c r="G12" s="78" t="s">
        <v>43</v>
      </c>
      <c r="H12" s="83">
        <f>SUM(J12:S12)</f>
        <v>272384.39999999997</v>
      </c>
      <c r="I12" s="83"/>
      <c r="J12" s="83">
        <f>SUMIF('Monthly Detail'!$J$4:$DY$4,J$3,'Monthly Detail'!$J$25:$DY$25)</f>
        <v>27238.439999999991</v>
      </c>
      <c r="K12" s="83">
        <f>SUMIF('Monthly Detail'!$J$4:$DY$4,K$3,'Monthly Detail'!$J$25:$DY$25)</f>
        <v>27238.439999999991</v>
      </c>
      <c r="L12" s="83">
        <f>SUMIF('Monthly Detail'!$J$4:$DY$4,L$3,'Monthly Detail'!$J$25:$DY$25)</f>
        <v>27238.439999999991</v>
      </c>
      <c r="M12" s="83">
        <f>SUMIF('Monthly Detail'!$J$4:$DY$4,M$3,'Monthly Detail'!$J$25:$DY$25)</f>
        <v>27238.439999999991</v>
      </c>
      <c r="N12" s="83">
        <f>SUMIF('Monthly Detail'!$J$4:$DY$4,N$3,'Monthly Detail'!$J$25:$DY$25)</f>
        <v>27238.439999999991</v>
      </c>
      <c r="O12" s="83">
        <f>SUMIF('Monthly Detail'!$J$4:$DY$4,O$3,'Monthly Detail'!$J$25:$DY$25)</f>
        <v>27238.439999999991</v>
      </c>
      <c r="P12" s="83">
        <f>SUMIF('Monthly Detail'!$J$4:$DY$4,P$3,'Monthly Detail'!$J$25:$DY$25)</f>
        <v>27238.439999999991</v>
      </c>
      <c r="Q12" s="83">
        <f>SUMIF('Monthly Detail'!$J$4:$DY$4,Q$3,'Monthly Detail'!$J$25:$DY$25)</f>
        <v>27238.439999999991</v>
      </c>
      <c r="R12" s="83">
        <f>SUMIF('Monthly Detail'!$J$4:$DY$4,R$3,'Monthly Detail'!$J$25:$DY$25)</f>
        <v>27238.439999999991</v>
      </c>
      <c r="S12" s="83">
        <f>SUMIF('Monthly Detail'!$J$4:$DY$4,S$3,'Monthly Detail'!$J$25:$DY$25)</f>
        <v>27238.439999999991</v>
      </c>
    </row>
    <row r="13" spans="2:19" x14ac:dyDescent="0.55000000000000004">
      <c r="B13" s="69"/>
      <c r="C13" s="69"/>
      <c r="D13" s="69"/>
      <c r="E13" s="72" t="s">
        <v>85</v>
      </c>
      <c r="F13" s="84">
        <f>Assumptions!$F$33</f>
        <v>193829</v>
      </c>
      <c r="G13" s="78" t="s">
        <v>43</v>
      </c>
      <c r="H13" s="83">
        <f>SUM(J13:S13)</f>
        <v>1938289.9999999998</v>
      </c>
      <c r="I13" s="83"/>
      <c r="J13" s="83">
        <f>SUMIF('Monthly Detail'!$J$4:$DY$4,J$3,'Monthly Detail'!$J$26:$DY$26)</f>
        <v>193828.99999999997</v>
      </c>
      <c r="K13" s="83">
        <f>SUMIF('Monthly Detail'!$J$4:$DY$4,K$3,'Monthly Detail'!$J$26:$DY$26)</f>
        <v>193828.99999999997</v>
      </c>
      <c r="L13" s="83">
        <f>SUMIF('Monthly Detail'!$J$4:$DY$4,L$3,'Monthly Detail'!$J$26:$DY$26)</f>
        <v>193828.99999999997</v>
      </c>
      <c r="M13" s="83">
        <f>SUMIF('Monthly Detail'!$J$4:$DY$4,M$3,'Monthly Detail'!$J$26:$DY$26)</f>
        <v>193828.99999999997</v>
      </c>
      <c r="N13" s="83">
        <f>SUMIF('Monthly Detail'!$J$4:$DY$4,N$3,'Monthly Detail'!$J$26:$DY$26)</f>
        <v>193828.99999999997</v>
      </c>
      <c r="O13" s="83">
        <f>SUMIF('Monthly Detail'!$J$4:$DY$4,O$3,'Monthly Detail'!$J$26:$DY$26)</f>
        <v>193828.99999999997</v>
      </c>
      <c r="P13" s="83">
        <f>SUMIF('Monthly Detail'!$J$4:$DY$4,P$3,'Monthly Detail'!$J$26:$DY$26)</f>
        <v>193828.99999999997</v>
      </c>
      <c r="Q13" s="83">
        <f>SUMIF('Monthly Detail'!$J$4:$DY$4,Q$3,'Monthly Detail'!$J$26:$DY$26)</f>
        <v>193828.99999999997</v>
      </c>
      <c r="R13" s="83">
        <f>SUMIF('Monthly Detail'!$J$4:$DY$4,R$3,'Monthly Detail'!$J$26:$DY$26)</f>
        <v>193828.99999999997</v>
      </c>
      <c r="S13" s="83">
        <f>SUMIF('Monthly Detail'!$J$4:$DY$4,S$3,'Monthly Detail'!$J$26:$DY$26)</f>
        <v>193828.99999999997</v>
      </c>
    </row>
    <row r="14" spans="2:19" x14ac:dyDescent="0.55000000000000004">
      <c r="B14" s="69"/>
      <c r="C14" s="69"/>
      <c r="D14" s="69"/>
      <c r="E14" s="72" t="s">
        <v>86</v>
      </c>
      <c r="F14" s="84">
        <f>Assumptions!$F$34</f>
        <v>182698</v>
      </c>
      <c r="G14" s="78" t="s">
        <v>43</v>
      </c>
      <c r="H14" s="83">
        <f>SUM(J14:S14)</f>
        <v>1826980.0000000002</v>
      </c>
      <c r="I14" s="83"/>
      <c r="J14" s="83">
        <f>SUMIF('Monthly Detail'!$J$4:$DY$4,J$3,'Monthly Detail'!$J$27:$DY$27)</f>
        <v>182698.00000000003</v>
      </c>
      <c r="K14" s="83">
        <f>SUMIF('Monthly Detail'!$J$4:$DY$4,K$3,'Monthly Detail'!$J$27:$DY$27)</f>
        <v>182698.00000000003</v>
      </c>
      <c r="L14" s="83">
        <f>SUMIF('Monthly Detail'!$J$4:$DY$4,L$3,'Monthly Detail'!$J$27:$DY$27)</f>
        <v>182698.00000000003</v>
      </c>
      <c r="M14" s="83">
        <f>SUMIF('Monthly Detail'!$J$4:$DY$4,M$3,'Monthly Detail'!$J$27:$DY$27)</f>
        <v>182698.00000000003</v>
      </c>
      <c r="N14" s="83">
        <f>SUMIF('Monthly Detail'!$J$4:$DY$4,N$3,'Monthly Detail'!$J$27:$DY$27)</f>
        <v>182698.00000000003</v>
      </c>
      <c r="O14" s="83">
        <f>SUMIF('Monthly Detail'!$J$4:$DY$4,O$3,'Monthly Detail'!$J$27:$DY$27)</f>
        <v>182698.00000000003</v>
      </c>
      <c r="P14" s="83">
        <f>SUMIF('Monthly Detail'!$J$4:$DY$4,P$3,'Monthly Detail'!$J$27:$DY$27)</f>
        <v>182698.00000000003</v>
      </c>
      <c r="Q14" s="83">
        <f>SUMIF('Monthly Detail'!$J$4:$DY$4,Q$3,'Monthly Detail'!$J$27:$DY$27)</f>
        <v>182698.00000000003</v>
      </c>
      <c r="R14" s="83">
        <f>SUMIF('Monthly Detail'!$J$4:$DY$4,R$3,'Monthly Detail'!$J$27:$DY$27)</f>
        <v>182698.00000000003</v>
      </c>
      <c r="S14" s="83">
        <f>SUMIF('Monthly Detail'!$J$4:$DY$4,S$3,'Monthly Detail'!$J$27:$DY$27)</f>
        <v>182698.00000000003</v>
      </c>
    </row>
    <row r="15" spans="2:19" x14ac:dyDescent="0.55000000000000004">
      <c r="B15" s="69"/>
      <c r="C15" s="69"/>
      <c r="D15" s="69"/>
      <c r="E15" s="72"/>
      <c r="F15" s="102"/>
      <c r="G15" s="78"/>
      <c r="H15" s="72"/>
      <c r="I15" s="72"/>
      <c r="J15" s="72"/>
      <c r="K15" s="72"/>
      <c r="L15" s="72"/>
      <c r="M15" s="72"/>
      <c r="N15" s="72"/>
      <c r="O15" s="72"/>
      <c r="P15" s="72"/>
      <c r="Q15" s="72"/>
      <c r="R15" s="72"/>
      <c r="S15" s="72"/>
    </row>
    <row r="16" spans="2:19" x14ac:dyDescent="0.55000000000000004">
      <c r="B16" s="71" t="s">
        <v>48</v>
      </c>
      <c r="C16" s="69"/>
      <c r="D16" s="69"/>
      <c r="E16" s="72"/>
      <c r="F16" s="102"/>
      <c r="G16" s="78"/>
      <c r="H16" s="72"/>
      <c r="I16" s="72"/>
      <c r="J16" s="72"/>
      <c r="K16" s="72"/>
      <c r="L16" s="72"/>
      <c r="M16" s="72"/>
      <c r="N16" s="72"/>
      <c r="O16" s="72"/>
      <c r="P16" s="72"/>
      <c r="Q16" s="72"/>
      <c r="R16" s="72"/>
      <c r="S16" s="72"/>
    </row>
    <row r="17" spans="2:19" x14ac:dyDescent="0.55000000000000004">
      <c r="B17" s="69"/>
      <c r="C17" s="69"/>
      <c r="D17" s="69"/>
      <c r="E17" s="72"/>
      <c r="F17" s="102"/>
      <c r="G17" s="78"/>
      <c r="H17" s="72"/>
      <c r="I17" s="72"/>
      <c r="J17" s="72"/>
      <c r="K17" s="72"/>
      <c r="L17" s="72"/>
      <c r="M17" s="72"/>
      <c r="N17" s="72"/>
      <c r="O17" s="72"/>
      <c r="P17" s="72"/>
      <c r="Q17" s="72"/>
      <c r="R17" s="72"/>
      <c r="S17" s="72"/>
    </row>
    <row r="18" spans="2:19" x14ac:dyDescent="0.55000000000000004">
      <c r="B18" s="69"/>
      <c r="C18" s="69"/>
      <c r="D18" s="69"/>
      <c r="E18" s="72" t="s">
        <v>79</v>
      </c>
      <c r="F18" s="84">
        <f>Assumptions!$F$39</f>
        <v>2143568</v>
      </c>
      <c r="G18" s="78" t="s">
        <v>43</v>
      </c>
      <c r="H18" s="83">
        <f>SUM(J18:S18)</f>
        <v>2143568</v>
      </c>
      <c r="I18" s="83"/>
      <c r="J18" s="83">
        <f>SUMIF('Monthly Detail'!$J$4:$DY$4,J$3,'Monthly Detail'!$J$28:$DY$28)</f>
        <v>2143568</v>
      </c>
      <c r="K18" s="83">
        <f>SUMIF('Monthly Detail'!$J$4:$DY$4,K$3,'Monthly Detail'!$J$28:$DY$28)</f>
        <v>0</v>
      </c>
      <c r="L18" s="83">
        <f>SUMIF('Monthly Detail'!$J$4:$DY$4,L$3,'Monthly Detail'!$J$28:$DY$28)</f>
        <v>0</v>
      </c>
      <c r="M18" s="83">
        <f>SUMIF('Monthly Detail'!$J$4:$DY$4,M$3,'Monthly Detail'!$J$28:$DY$28)</f>
        <v>0</v>
      </c>
      <c r="N18" s="83">
        <f>SUMIF('Monthly Detail'!$J$4:$DY$4,N$3,'Monthly Detail'!$J$28:$DY$28)</f>
        <v>0</v>
      </c>
      <c r="O18" s="83">
        <f>SUMIF('Monthly Detail'!$J$4:$DY$4,O$3,'Monthly Detail'!$J$28:$DY$28)</f>
        <v>0</v>
      </c>
      <c r="P18" s="83">
        <f>SUMIF('Monthly Detail'!$J$4:$DY$4,P$3,'Monthly Detail'!$J$28:$DY$28)</f>
        <v>0</v>
      </c>
      <c r="Q18" s="83">
        <f>SUMIF('Monthly Detail'!$J$4:$DY$4,Q$3,'Monthly Detail'!$J$28:$DY$28)</f>
        <v>0</v>
      </c>
      <c r="R18" s="83">
        <f>SUMIF('Monthly Detail'!$J$4:$DY$4,R$3,'Monthly Detail'!$J$28:$DY$28)</f>
        <v>0</v>
      </c>
      <c r="S18" s="83">
        <f>SUMIF('Monthly Detail'!$J$4:$DY$4,S$3,'Monthly Detail'!$J$28:$DY$28)</f>
        <v>0</v>
      </c>
    </row>
    <row r="19" spans="2:19" x14ac:dyDescent="0.55000000000000004">
      <c r="B19" s="69"/>
      <c r="C19" s="69"/>
      <c r="D19" s="69"/>
      <c r="E19" s="72" t="s">
        <v>162</v>
      </c>
      <c r="F19" s="84">
        <f>Assumptions!$F$43</f>
        <v>165000</v>
      </c>
      <c r="G19" s="78" t="s">
        <v>43</v>
      </c>
      <c r="H19" s="83">
        <f>SUM(J19:S19)</f>
        <v>165000</v>
      </c>
      <c r="I19" s="83"/>
      <c r="J19" s="83">
        <f>SUMIF('Monthly Detail'!$J$4:$DY$4,J$3,'Monthly Detail'!$J$29:$DY$29)</f>
        <v>165000</v>
      </c>
      <c r="K19" s="83">
        <f>SUMIF('Monthly Detail'!$J$4:$DY$4,K$3,'Monthly Detail'!$J$29:$DY$29)</f>
        <v>0</v>
      </c>
      <c r="L19" s="83">
        <f>SUMIF('Monthly Detail'!$J$4:$DY$4,L$3,'Monthly Detail'!$J$29:$DY$29)</f>
        <v>0</v>
      </c>
      <c r="M19" s="83">
        <f>SUMIF('Monthly Detail'!$J$4:$DY$4,M$3,'Monthly Detail'!$J$29:$DY$29)</f>
        <v>0</v>
      </c>
      <c r="N19" s="83">
        <f>SUMIF('Monthly Detail'!$J$4:$DY$4,N$3,'Monthly Detail'!$J$29:$DY$29)</f>
        <v>0</v>
      </c>
      <c r="O19" s="83">
        <f>SUMIF('Monthly Detail'!$J$4:$DY$4,O$3,'Monthly Detail'!$J$29:$DY$29)</f>
        <v>0</v>
      </c>
      <c r="P19" s="83">
        <f>SUMIF('Monthly Detail'!$J$4:$DY$4,P$3,'Monthly Detail'!$J$29:$DY$29)</f>
        <v>0</v>
      </c>
      <c r="Q19" s="83">
        <f>SUMIF('Monthly Detail'!$J$4:$DY$4,Q$3,'Monthly Detail'!$J$29:$DY$29)</f>
        <v>0</v>
      </c>
      <c r="R19" s="83">
        <f>SUMIF('Monthly Detail'!$J$4:$DY$4,R$3,'Monthly Detail'!$J$29:$DY$29)</f>
        <v>0</v>
      </c>
      <c r="S19" s="83">
        <f>SUMIF('Monthly Detail'!$J$4:$DY$4,S$3,'Monthly Detail'!$J$29:$DY$29)</f>
        <v>0</v>
      </c>
    </row>
    <row r="20" spans="2:19" x14ac:dyDescent="0.55000000000000004">
      <c r="B20" s="69"/>
      <c r="C20" s="69"/>
      <c r="D20" s="69"/>
      <c r="E20" s="72"/>
      <c r="F20" s="102"/>
      <c r="G20" s="78"/>
      <c r="H20" s="72"/>
      <c r="I20" s="72"/>
      <c r="J20" s="72"/>
      <c r="K20" s="72"/>
      <c r="L20" s="72"/>
      <c r="M20" s="72"/>
      <c r="N20" s="72"/>
      <c r="O20" s="72"/>
      <c r="P20" s="72"/>
      <c r="Q20" s="72"/>
      <c r="R20" s="72"/>
      <c r="S20" s="72"/>
    </row>
    <row r="21" spans="2:19" x14ac:dyDescent="0.55000000000000004">
      <c r="B21" s="69"/>
      <c r="C21" s="69"/>
      <c r="D21" s="69"/>
      <c r="E21" s="72"/>
      <c r="F21" s="102"/>
      <c r="G21" s="78"/>
      <c r="H21" s="72"/>
      <c r="I21" s="72"/>
      <c r="J21" s="72"/>
      <c r="K21" s="72"/>
      <c r="L21" s="72"/>
      <c r="M21" s="72"/>
      <c r="N21" s="72"/>
      <c r="O21" s="72"/>
      <c r="P21" s="72"/>
      <c r="Q21" s="72"/>
      <c r="R21" s="72"/>
      <c r="S21" s="72"/>
    </row>
    <row r="22" spans="2:19" x14ac:dyDescent="0.55000000000000004">
      <c r="B22" s="69"/>
      <c r="C22" s="69"/>
      <c r="D22" s="69"/>
      <c r="E22" s="69"/>
      <c r="F22" s="69"/>
      <c r="G22" s="78"/>
      <c r="H22" s="72"/>
      <c r="I22" s="72"/>
      <c r="J22" s="72"/>
      <c r="K22" s="72"/>
      <c r="L22" s="72"/>
      <c r="M22" s="72"/>
      <c r="N22" s="72"/>
      <c r="O22" s="72"/>
      <c r="P22" s="72"/>
      <c r="Q22" s="72"/>
      <c r="R22" s="72"/>
      <c r="S22" s="72"/>
    </row>
    <row r="23" spans="2:19" x14ac:dyDescent="0.55000000000000004">
      <c r="B23" s="71" t="s">
        <v>52</v>
      </c>
      <c r="C23" s="69"/>
      <c r="D23" s="69"/>
      <c r="E23" s="69"/>
      <c r="F23" s="69"/>
      <c r="G23" s="78" t="s">
        <v>43</v>
      </c>
      <c r="H23" s="85">
        <f>SUM(J23:S23)</f>
        <v>7757467.1053930307</v>
      </c>
      <c r="I23" s="85"/>
      <c r="J23" s="85">
        <f>SUM(J8:J22)</f>
        <v>2984584.2215</v>
      </c>
      <c r="K23" s="85">
        <f>SUM(K8:K22)</f>
        <v>687972.76057499996</v>
      </c>
      <c r="L23" s="85">
        <f>SUM(L8:L22)</f>
        <v>700494.00660375005</v>
      </c>
      <c r="M23" s="85">
        <f>SUM(M8:M22)</f>
        <v>584911.63912874996</v>
      </c>
      <c r="N23" s="85">
        <f>SUM(N8:N22)</f>
        <v>463515.69523199997</v>
      </c>
      <c r="O23" s="85">
        <f>SUM(O8:O22)</f>
        <v>464710.70033664</v>
      </c>
      <c r="P23" s="85">
        <f>SUM(P8:P22)</f>
        <v>465929.6055433728</v>
      </c>
      <c r="Q23" s="85">
        <f>SUM(Q8:Q22)</f>
        <v>467172.88885424018</v>
      </c>
      <c r="R23" s="85">
        <f>SUM(R8:R22)</f>
        <v>468441.03783132508</v>
      </c>
      <c r="S23" s="85">
        <f>SUM(S8:S22)</f>
        <v>469734.54978795152</v>
      </c>
    </row>
    <row r="24" spans="2:19" x14ac:dyDescent="0.55000000000000004">
      <c r="B24" s="69"/>
      <c r="C24" s="69"/>
      <c r="D24" s="69"/>
      <c r="E24" s="69"/>
      <c r="F24" s="69"/>
      <c r="G24" s="69"/>
      <c r="H24" s="69"/>
      <c r="I24" s="69"/>
      <c r="J24" s="69"/>
      <c r="K24" s="69"/>
      <c r="L24" s="69"/>
      <c r="M24" s="69"/>
      <c r="N24" s="69"/>
      <c r="O24" s="69"/>
      <c r="P24" s="69"/>
      <c r="Q24" s="69"/>
      <c r="R24" s="69"/>
      <c r="S24" s="6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F2564-758D-44E0-A394-E00831BEDE24}">
  <dimension ref="B2:S24"/>
  <sheetViews>
    <sheetView showGridLines="0" topLeftCell="K1" workbookViewId="0">
      <selection activeCell="S17" sqref="S17"/>
    </sheetView>
  </sheetViews>
  <sheetFormatPr defaultRowHeight="14.4" x14ac:dyDescent="0.55000000000000004"/>
  <cols>
    <col min="1" max="1" width="2.62890625" customWidth="1"/>
    <col min="2" max="4" width="1.734375" customWidth="1"/>
    <col min="5" max="5" width="50.89453125" customWidth="1"/>
    <col min="6" max="6" width="14.89453125" customWidth="1"/>
    <col min="7" max="7" width="7.89453125" customWidth="1"/>
    <col min="8" max="8" width="16.68359375" customWidth="1"/>
    <col min="9" max="9" width="1.734375" customWidth="1"/>
    <col min="10" max="19" width="13.15625" customWidth="1"/>
  </cols>
  <sheetData>
    <row r="2" spans="2:19" ht="16" customHeight="1" x14ac:dyDescent="0.6">
      <c r="B2" s="80" t="str">
        <f>'Cover Sheet'!B12</f>
        <v>Active Cell Tower Inc</v>
      </c>
      <c r="C2" s="68"/>
      <c r="D2" s="68"/>
      <c r="E2" s="68"/>
      <c r="F2" s="68"/>
      <c r="G2" s="68"/>
      <c r="H2" s="68"/>
      <c r="I2" s="68"/>
      <c r="J2" s="68"/>
      <c r="K2" s="68"/>
      <c r="L2" s="68"/>
      <c r="M2" s="68"/>
      <c r="N2" s="68"/>
      <c r="O2" s="68"/>
      <c r="P2" s="68"/>
      <c r="Q2" s="68"/>
      <c r="R2" s="68"/>
      <c r="S2" s="68"/>
    </row>
    <row r="3" spans="2:19" ht="16" customHeight="1" x14ac:dyDescent="0.55000000000000004">
      <c r="B3" s="68"/>
      <c r="C3" s="68"/>
      <c r="D3" s="68"/>
      <c r="E3" s="68"/>
      <c r="F3" s="68" t="s">
        <v>74</v>
      </c>
      <c r="G3" s="68" t="s">
        <v>37</v>
      </c>
      <c r="H3" s="68" t="s">
        <v>75</v>
      </c>
      <c r="I3" s="68"/>
      <c r="J3" s="86">
        <v>1</v>
      </c>
      <c r="K3" s="86">
        <v>2</v>
      </c>
      <c r="L3" s="86">
        <v>3</v>
      </c>
      <c r="M3" s="86">
        <v>4</v>
      </c>
      <c r="N3" s="86">
        <v>5</v>
      </c>
      <c r="O3" s="86">
        <v>6</v>
      </c>
      <c r="P3" s="86">
        <v>7</v>
      </c>
      <c r="Q3" s="86">
        <v>8</v>
      </c>
      <c r="R3" s="86">
        <v>9</v>
      </c>
      <c r="S3" s="86">
        <v>10</v>
      </c>
    </row>
    <row r="4" spans="2:19" ht="16" customHeight="1" x14ac:dyDescent="0.55000000000000004">
      <c r="B4" s="68" t="s">
        <v>170</v>
      </c>
      <c r="C4" s="68"/>
      <c r="D4" s="68"/>
      <c r="E4" s="68"/>
      <c r="F4" s="68"/>
      <c r="G4" s="68"/>
      <c r="H4" s="68"/>
      <c r="I4" s="68"/>
      <c r="J4" s="87" t="str">
        <f>TEXT(EDATE(Assumptions!$F$10,(J3-1)*Assumptions!$F$13),"mmm-yy")&amp;" - "&amp;TEXT(EDATE(Assumptions!$F$10,J3*Assumptions!$F$13-1),"mmm-yy")</f>
        <v>Oct-18 - Sep-19</v>
      </c>
      <c r="K4" s="87" t="str">
        <f>TEXT(EDATE(Assumptions!$F$10,(K3-1)*Assumptions!$F$13),"mmm-yy")&amp;" - "&amp;TEXT(EDATE(Assumptions!$F$10,K3*Assumptions!$F$13-1),"mmm-yy")</f>
        <v>Oct-19 - Sep-20</v>
      </c>
      <c r="L4" s="87" t="str">
        <f>TEXT(EDATE(Assumptions!$F$10,(L3-1)*Assumptions!$F$13),"mmm-yy")&amp;" - "&amp;TEXT(EDATE(Assumptions!$F$10,L3*Assumptions!$F$13-1),"mmm-yy")</f>
        <v>Oct-20 - Sep-21</v>
      </c>
      <c r="M4" s="87" t="str">
        <f>TEXT(EDATE(Assumptions!$F$10,(M3-1)*Assumptions!$F$13),"mmm-yy")&amp;" - "&amp;TEXT(EDATE(Assumptions!$F$10,M3*Assumptions!$F$13-1),"mmm-yy")</f>
        <v>Oct-21 - Sep-22</v>
      </c>
      <c r="N4" s="87" t="str">
        <f>TEXT(EDATE(Assumptions!$F$10,(N3-1)*Assumptions!$F$13),"mmm-yy")&amp;" - "&amp;TEXT(EDATE(Assumptions!$F$10,N3*Assumptions!$F$13-1),"mmm-yy")</f>
        <v>Oct-22 - Sep-23</v>
      </c>
      <c r="O4" s="87" t="str">
        <f>TEXT(EDATE(Assumptions!$F$10,(O3-1)*Assumptions!$F$13),"mmm-yy")&amp;" - "&amp;TEXT(EDATE(Assumptions!$F$10,O3*Assumptions!$F$13-1),"mmm-yy")</f>
        <v>Oct-23 - Sep-24</v>
      </c>
      <c r="P4" s="87" t="str">
        <f>TEXT(EDATE(Assumptions!$F$10,(P3-1)*Assumptions!$F$13),"mmm-yy")&amp;" - "&amp;TEXT(EDATE(Assumptions!$F$10,P3*Assumptions!$F$13-1),"mmm-yy")</f>
        <v>Oct-24 - Sep-25</v>
      </c>
      <c r="Q4" s="87" t="str">
        <f>TEXT(EDATE(Assumptions!$F$10,(Q3-1)*Assumptions!$F$13),"mmm-yy")&amp;" - "&amp;TEXT(EDATE(Assumptions!$F$10,Q3*Assumptions!$F$13-1),"mmm-yy")</f>
        <v>Oct-25 - Sep-26</v>
      </c>
      <c r="R4" s="87" t="str">
        <f>TEXT(EDATE(Assumptions!$F$10,(R3-1)*Assumptions!$F$13),"mmm-yy")&amp;" - "&amp;TEXT(EDATE(Assumptions!$F$10,R3*Assumptions!$F$13-1),"mmm-yy")</f>
        <v>Oct-26 - Sep-27</v>
      </c>
      <c r="S4" s="87" t="str">
        <f>TEXT(EDATE(Assumptions!$F$10,(S3-1)*Assumptions!$F$13),"mmm-yy")&amp;" - "&amp;TEXT(EDATE(Assumptions!$F$10,S3*Assumptions!$F$13-1),"mmm-yy")</f>
        <v>Oct-27 - Sep-28</v>
      </c>
    </row>
    <row r="5" spans="2:19" x14ac:dyDescent="0.55000000000000004">
      <c r="B5" s="69"/>
      <c r="C5" s="69"/>
      <c r="D5" s="69"/>
      <c r="E5" s="69"/>
      <c r="F5" s="69"/>
      <c r="G5" s="69"/>
      <c r="H5" s="69"/>
      <c r="I5" s="69"/>
      <c r="J5" s="69"/>
      <c r="K5" s="69"/>
      <c r="L5" s="69"/>
      <c r="M5" s="69"/>
      <c r="N5" s="69"/>
      <c r="O5" s="69"/>
      <c r="P5" s="69"/>
      <c r="Q5" s="69"/>
      <c r="R5" s="69"/>
      <c r="S5" s="69"/>
    </row>
    <row r="6" spans="2:19" x14ac:dyDescent="0.55000000000000004">
      <c r="B6" s="71" t="s">
        <v>41</v>
      </c>
      <c r="C6" s="69"/>
      <c r="D6" s="69"/>
      <c r="E6" s="69"/>
      <c r="F6" s="69"/>
      <c r="G6" s="69"/>
      <c r="H6" s="69"/>
      <c r="I6" s="69"/>
      <c r="J6" s="69"/>
      <c r="K6" s="69"/>
      <c r="L6" s="69"/>
      <c r="M6" s="69"/>
      <c r="N6" s="69"/>
      <c r="O6" s="69"/>
      <c r="P6" s="69"/>
      <c r="Q6" s="69"/>
      <c r="R6" s="69"/>
      <c r="S6" s="69"/>
    </row>
    <row r="7" spans="2:19" x14ac:dyDescent="0.55000000000000004">
      <c r="B7" s="69"/>
      <c r="C7" s="69"/>
      <c r="D7" s="69"/>
      <c r="E7" s="69"/>
      <c r="F7" s="69"/>
      <c r="G7" s="69"/>
      <c r="H7" s="69"/>
      <c r="I7" s="69"/>
      <c r="J7" s="69"/>
      <c r="K7" s="69"/>
      <c r="L7" s="69"/>
      <c r="M7" s="69"/>
      <c r="N7" s="69"/>
      <c r="O7" s="69"/>
      <c r="P7" s="69"/>
      <c r="Q7" s="69"/>
      <c r="R7" s="69"/>
      <c r="S7" s="69"/>
    </row>
    <row r="8" spans="2:19" x14ac:dyDescent="0.55000000000000004">
      <c r="B8" s="69"/>
      <c r="C8" s="69"/>
      <c r="D8" s="69"/>
      <c r="E8" s="72" t="s">
        <v>169</v>
      </c>
      <c r="F8" s="84">
        <f>Assumptions!$F$19</f>
        <v>14614</v>
      </c>
      <c r="G8" s="78" t="s">
        <v>43</v>
      </c>
      <c r="H8" s="83">
        <f>SUM(J8:S8)</f>
        <v>701582.70105000003</v>
      </c>
      <c r="I8" s="83"/>
      <c r="J8" s="83">
        <f>SUMIF('Monthly Detail'!$J$4:$DY$4,J$3,'Monthly Detail'!$J$35:$DY$35)</f>
        <v>188739.81</v>
      </c>
      <c r="K8" s="83">
        <f>SUMIF('Monthly Detail'!$J$4:$DY$4,K$3,'Monthly Detail'!$J$35:$DY$35)</f>
        <v>198176.80049999998</v>
      </c>
      <c r="L8" s="83">
        <f>SUMIF('Monthly Detail'!$J$4:$DY$4,L$3,'Monthly Detail'!$J$35:$DY$35)</f>
        <v>208085.64052500002</v>
      </c>
      <c r="M8" s="83">
        <f>SUMIF('Monthly Detail'!$J$4:$DY$4,M$3,'Monthly Detail'!$J$35:$DY$35)</f>
        <v>106580.45002500001</v>
      </c>
      <c r="N8" s="83">
        <f>SUMIF('Monthly Detail'!$J$4:$DY$4,N$3,'Monthly Detail'!$J$35:$DY$35)</f>
        <v>0</v>
      </c>
      <c r="O8" s="83">
        <f>SUMIF('Monthly Detail'!$J$4:$DY$4,O$3,'Monthly Detail'!$J$35:$DY$35)</f>
        <v>0</v>
      </c>
      <c r="P8" s="83">
        <f>SUMIF('Monthly Detail'!$J$4:$DY$4,P$3,'Monthly Detail'!$J$35:$DY$35)</f>
        <v>0</v>
      </c>
      <c r="Q8" s="83">
        <f>SUMIF('Monthly Detail'!$J$4:$DY$4,Q$3,'Monthly Detail'!$J$35:$DY$35)</f>
        <v>0</v>
      </c>
      <c r="R8" s="83">
        <f>SUMIF('Monthly Detail'!$J$4:$DY$4,R$3,'Monthly Detail'!$J$35:$DY$35)</f>
        <v>0</v>
      </c>
      <c r="S8" s="83">
        <f>SUMIF('Monthly Detail'!$J$4:$DY$4,S$3,'Monthly Detail'!$J$35:$DY$35)</f>
        <v>0</v>
      </c>
    </row>
    <row r="9" spans="2:19" x14ac:dyDescent="0.55000000000000004">
      <c r="B9" s="69"/>
      <c r="C9" s="69"/>
      <c r="D9" s="69"/>
      <c r="E9" s="72" t="s">
        <v>160</v>
      </c>
      <c r="F9" s="103">
        <f>Assumptions!$F$23</f>
        <v>0.15</v>
      </c>
      <c r="G9" s="78" t="s">
        <v>62</v>
      </c>
      <c r="H9" s="83">
        <f>SUM(J9:S9)</f>
        <v>105237.4051575</v>
      </c>
      <c r="I9" s="83"/>
      <c r="J9" s="83">
        <f>SUMIF('Monthly Detail'!$J$4:$DY$4,J$3,'Monthly Detail'!$J$36:$DY$36)</f>
        <v>28310.971499999992</v>
      </c>
      <c r="K9" s="83">
        <f>SUMIF('Monthly Detail'!$J$4:$DY$4,K$3,'Monthly Detail'!$J$36:$DY$36)</f>
        <v>29726.520075000004</v>
      </c>
      <c r="L9" s="83">
        <f>SUMIF('Monthly Detail'!$J$4:$DY$4,L$3,'Monthly Detail'!$J$36:$DY$36)</f>
        <v>31212.846078750004</v>
      </c>
      <c r="M9" s="83">
        <f>SUMIF('Monthly Detail'!$J$4:$DY$4,M$3,'Monthly Detail'!$J$36:$DY$36)</f>
        <v>15987.067503750002</v>
      </c>
      <c r="N9" s="83">
        <f>SUMIF('Monthly Detail'!$J$4:$DY$4,N$3,'Monthly Detail'!$J$36:$DY$36)</f>
        <v>0</v>
      </c>
      <c r="O9" s="83">
        <f>SUMIF('Monthly Detail'!$J$4:$DY$4,O$3,'Monthly Detail'!$J$36:$DY$36)</f>
        <v>0</v>
      </c>
      <c r="P9" s="83">
        <f>SUMIF('Monthly Detail'!$J$4:$DY$4,P$3,'Monthly Detail'!$J$36:$DY$36)</f>
        <v>0</v>
      </c>
      <c r="Q9" s="83">
        <f>SUMIF('Monthly Detail'!$J$4:$DY$4,Q$3,'Monthly Detail'!$J$36:$DY$36)</f>
        <v>0</v>
      </c>
      <c r="R9" s="83">
        <f>SUMIF('Monthly Detail'!$J$4:$DY$4,R$3,'Monthly Detail'!$J$36:$DY$36)</f>
        <v>0</v>
      </c>
      <c r="S9" s="83">
        <f>SUMIF('Monthly Detail'!$J$4:$DY$4,S$3,'Monthly Detail'!$J$36:$DY$36)</f>
        <v>0</v>
      </c>
    </row>
    <row r="10" spans="2:19" x14ac:dyDescent="0.55000000000000004">
      <c r="B10" s="69"/>
      <c r="C10" s="69"/>
      <c r="D10" s="69"/>
      <c r="E10" s="72" t="s">
        <v>95</v>
      </c>
      <c r="F10" s="84">
        <f>Assumptions!$F$32</f>
        <v>2269.87</v>
      </c>
      <c r="G10" s="78" t="s">
        <v>43</v>
      </c>
      <c r="H10" s="83">
        <f>SUM(J10:S10)</f>
        <v>0</v>
      </c>
      <c r="I10" s="83"/>
      <c r="J10" s="83">
        <f>SUMIF('Monthly Detail'!$J$4:$DY$4,J$3,'Monthly Detail'!$J$37:$DY$37)</f>
        <v>0</v>
      </c>
      <c r="K10" s="83">
        <f>SUMIF('Monthly Detail'!$J$4:$DY$4,K$3,'Monthly Detail'!$J$37:$DY$37)</f>
        <v>0</v>
      </c>
      <c r="L10" s="83">
        <f>SUMIF('Monthly Detail'!$J$4:$DY$4,L$3,'Monthly Detail'!$J$37:$DY$37)</f>
        <v>0</v>
      </c>
      <c r="M10" s="83">
        <f>SUMIF('Monthly Detail'!$J$4:$DY$4,M$3,'Monthly Detail'!$J$37:$DY$37)</f>
        <v>0</v>
      </c>
      <c r="N10" s="83">
        <f>SUMIF('Monthly Detail'!$J$4:$DY$4,N$3,'Monthly Detail'!$J$37:$DY$37)</f>
        <v>0</v>
      </c>
      <c r="O10" s="83">
        <f>SUMIF('Monthly Detail'!$J$4:$DY$4,O$3,'Monthly Detail'!$J$37:$DY$37)</f>
        <v>0</v>
      </c>
      <c r="P10" s="83">
        <f>SUMIF('Monthly Detail'!$J$4:$DY$4,P$3,'Monthly Detail'!$J$37:$DY$37)</f>
        <v>0</v>
      </c>
      <c r="Q10" s="83">
        <f>SUMIF('Monthly Detail'!$J$4:$DY$4,Q$3,'Monthly Detail'!$J$37:$DY$37)</f>
        <v>0</v>
      </c>
      <c r="R10" s="83">
        <f>SUMIF('Monthly Detail'!$J$4:$DY$4,R$3,'Monthly Detail'!$J$37:$DY$37)</f>
        <v>0</v>
      </c>
      <c r="S10" s="83">
        <f>SUMIF('Monthly Detail'!$J$4:$DY$4,S$3,'Monthly Detail'!$J$37:$DY$37)</f>
        <v>0</v>
      </c>
    </row>
    <row r="11" spans="2:19" x14ac:dyDescent="0.55000000000000004">
      <c r="B11" s="69"/>
      <c r="C11" s="69"/>
      <c r="D11" s="69"/>
      <c r="E11" s="72" t="s">
        <v>85</v>
      </c>
      <c r="F11" s="84">
        <f>Assumptions!$F$33</f>
        <v>193829</v>
      </c>
      <c r="G11" s="78" t="s">
        <v>43</v>
      </c>
      <c r="H11" s="83">
        <f>SUM(J11:S11)</f>
        <v>1938289.9999999998</v>
      </c>
      <c r="I11" s="83"/>
      <c r="J11" s="83">
        <f>SUMIF('Monthly Detail'!$J$4:$DY$4,J$3,'Monthly Detail'!$J$38:$DY$38)</f>
        <v>193828.99999999997</v>
      </c>
      <c r="K11" s="83">
        <f>SUMIF('Monthly Detail'!$J$4:$DY$4,K$3,'Monthly Detail'!$J$38:$DY$38)</f>
        <v>193828.99999999997</v>
      </c>
      <c r="L11" s="83">
        <f>SUMIF('Monthly Detail'!$J$4:$DY$4,L$3,'Monthly Detail'!$J$38:$DY$38)</f>
        <v>193828.99999999997</v>
      </c>
      <c r="M11" s="83">
        <f>SUMIF('Monthly Detail'!$J$4:$DY$4,M$3,'Monthly Detail'!$J$38:$DY$38)</f>
        <v>193828.99999999997</v>
      </c>
      <c r="N11" s="83">
        <f>SUMIF('Monthly Detail'!$J$4:$DY$4,N$3,'Monthly Detail'!$J$38:$DY$38)</f>
        <v>193828.99999999997</v>
      </c>
      <c r="O11" s="83">
        <f>SUMIF('Monthly Detail'!$J$4:$DY$4,O$3,'Monthly Detail'!$J$38:$DY$38)</f>
        <v>193828.99999999997</v>
      </c>
      <c r="P11" s="83">
        <f>SUMIF('Monthly Detail'!$J$4:$DY$4,P$3,'Monthly Detail'!$J$38:$DY$38)</f>
        <v>193828.99999999997</v>
      </c>
      <c r="Q11" s="83">
        <f>SUMIF('Monthly Detail'!$J$4:$DY$4,Q$3,'Monthly Detail'!$J$38:$DY$38)</f>
        <v>193828.99999999997</v>
      </c>
      <c r="R11" s="83">
        <f>SUMIF('Monthly Detail'!$J$4:$DY$4,R$3,'Monthly Detail'!$J$38:$DY$38)</f>
        <v>193828.99999999997</v>
      </c>
      <c r="S11" s="83">
        <f>SUMIF('Monthly Detail'!$J$4:$DY$4,S$3,'Monthly Detail'!$J$38:$DY$38)</f>
        <v>193828.99999999997</v>
      </c>
    </row>
    <row r="12" spans="2:19" x14ac:dyDescent="0.55000000000000004">
      <c r="B12" s="69"/>
      <c r="C12" s="69"/>
      <c r="D12" s="69"/>
      <c r="E12" s="72" t="s">
        <v>86</v>
      </c>
      <c r="F12" s="84">
        <f>Assumptions!$F$34</f>
        <v>182698</v>
      </c>
      <c r="G12" s="78" t="s">
        <v>43</v>
      </c>
      <c r="H12" s="83">
        <f>SUM(J12:S12)</f>
        <v>1826980.0000000002</v>
      </c>
      <c r="I12" s="83"/>
      <c r="J12" s="83">
        <f>SUMIF('Monthly Detail'!$J$4:$DY$4,J$3,'Monthly Detail'!$J$39:$DY$39)</f>
        <v>182698.00000000003</v>
      </c>
      <c r="K12" s="83">
        <f>SUMIF('Monthly Detail'!$J$4:$DY$4,K$3,'Monthly Detail'!$J$39:$DY$39)</f>
        <v>182698.00000000003</v>
      </c>
      <c r="L12" s="83">
        <f>SUMIF('Monthly Detail'!$J$4:$DY$4,L$3,'Monthly Detail'!$J$39:$DY$39)</f>
        <v>182698.00000000003</v>
      </c>
      <c r="M12" s="83">
        <f>SUMIF('Monthly Detail'!$J$4:$DY$4,M$3,'Monthly Detail'!$J$39:$DY$39)</f>
        <v>182698.00000000003</v>
      </c>
      <c r="N12" s="83">
        <f>SUMIF('Monthly Detail'!$J$4:$DY$4,N$3,'Monthly Detail'!$J$39:$DY$39)</f>
        <v>182698.00000000003</v>
      </c>
      <c r="O12" s="83">
        <f>SUMIF('Monthly Detail'!$J$4:$DY$4,O$3,'Monthly Detail'!$J$39:$DY$39)</f>
        <v>182698.00000000003</v>
      </c>
      <c r="P12" s="83">
        <f>SUMIF('Monthly Detail'!$J$4:$DY$4,P$3,'Monthly Detail'!$J$39:$DY$39)</f>
        <v>182698.00000000003</v>
      </c>
      <c r="Q12" s="83">
        <f>SUMIF('Monthly Detail'!$J$4:$DY$4,Q$3,'Monthly Detail'!$J$39:$DY$39)</f>
        <v>182698.00000000003</v>
      </c>
      <c r="R12" s="83">
        <f>SUMIF('Monthly Detail'!$J$4:$DY$4,R$3,'Monthly Detail'!$J$39:$DY$39)</f>
        <v>182698.00000000003</v>
      </c>
      <c r="S12" s="83">
        <f>SUMIF('Monthly Detail'!$J$4:$DY$4,S$3,'Monthly Detail'!$J$39:$DY$39)</f>
        <v>182698.00000000003</v>
      </c>
    </row>
    <row r="13" spans="2:19" x14ac:dyDescent="0.55000000000000004">
      <c r="B13" s="69"/>
      <c r="C13" s="69"/>
      <c r="D13" s="69"/>
      <c r="E13" s="72"/>
      <c r="F13" s="102"/>
      <c r="G13" s="78"/>
      <c r="H13" s="72"/>
      <c r="I13" s="72"/>
      <c r="J13" s="72"/>
      <c r="K13" s="72"/>
      <c r="L13" s="72"/>
      <c r="M13" s="72"/>
      <c r="N13" s="72"/>
      <c r="O13" s="72"/>
      <c r="P13" s="72"/>
      <c r="Q13" s="72"/>
      <c r="R13" s="72"/>
      <c r="S13" s="72"/>
    </row>
    <row r="14" spans="2:19" x14ac:dyDescent="0.55000000000000004">
      <c r="B14" s="69"/>
      <c r="C14" s="69"/>
      <c r="D14" s="69"/>
      <c r="E14" s="72"/>
      <c r="F14" s="102"/>
      <c r="G14" s="78"/>
      <c r="H14" s="72"/>
      <c r="I14" s="72"/>
      <c r="J14" s="72"/>
      <c r="K14" s="72"/>
      <c r="L14" s="72"/>
      <c r="M14" s="72"/>
      <c r="N14" s="72"/>
      <c r="O14" s="72"/>
      <c r="P14" s="72"/>
      <c r="Q14" s="72"/>
      <c r="R14" s="72"/>
      <c r="S14" s="72"/>
    </row>
    <row r="15" spans="2:19" x14ac:dyDescent="0.55000000000000004">
      <c r="B15" s="69"/>
      <c r="C15" s="69"/>
      <c r="D15" s="69"/>
      <c r="E15" s="72"/>
      <c r="F15" s="102"/>
      <c r="G15" s="78"/>
      <c r="H15" s="72"/>
      <c r="I15" s="72"/>
      <c r="J15" s="72"/>
      <c r="K15" s="72"/>
      <c r="L15" s="72"/>
      <c r="M15" s="72"/>
      <c r="N15" s="72"/>
      <c r="O15" s="72"/>
      <c r="P15" s="72"/>
      <c r="Q15" s="72"/>
      <c r="R15" s="72"/>
      <c r="S15" s="72"/>
    </row>
    <row r="16" spans="2:19" x14ac:dyDescent="0.55000000000000004">
      <c r="B16" s="71" t="s">
        <v>48</v>
      </c>
      <c r="C16" s="69"/>
      <c r="D16" s="69"/>
      <c r="E16" s="72"/>
      <c r="F16" s="102"/>
      <c r="G16" s="78"/>
      <c r="H16" s="72"/>
      <c r="I16" s="72"/>
      <c r="J16" s="72"/>
      <c r="K16" s="72"/>
      <c r="L16" s="72"/>
      <c r="M16" s="72"/>
      <c r="N16" s="72"/>
      <c r="O16" s="72"/>
      <c r="P16" s="72"/>
      <c r="Q16" s="72"/>
      <c r="R16" s="72"/>
      <c r="S16" s="72"/>
    </row>
    <row r="17" spans="2:19" x14ac:dyDescent="0.55000000000000004">
      <c r="B17" s="69"/>
      <c r="C17" s="69"/>
      <c r="D17" s="69"/>
      <c r="E17" s="72"/>
      <c r="F17" s="102"/>
      <c r="G17" s="78"/>
      <c r="H17" s="72"/>
      <c r="I17" s="72"/>
      <c r="J17" s="72"/>
      <c r="K17" s="72"/>
      <c r="L17" s="72"/>
      <c r="M17" s="72"/>
      <c r="N17" s="72"/>
      <c r="O17" s="72"/>
      <c r="P17" s="72"/>
      <c r="Q17" s="72"/>
      <c r="R17" s="72"/>
      <c r="S17" s="72"/>
    </row>
    <row r="18" spans="2:19" x14ac:dyDescent="0.55000000000000004">
      <c r="B18" s="69"/>
      <c r="C18" s="69"/>
      <c r="D18" s="69"/>
      <c r="E18" s="72" t="s">
        <v>165</v>
      </c>
      <c r="F18" s="84">
        <f>Assumptions!$F$39</f>
        <v>2143568</v>
      </c>
      <c r="G18" s="78" t="s">
        <v>43</v>
      </c>
      <c r="H18" s="83">
        <f>SUM(J18:S18)</f>
        <v>1922665</v>
      </c>
      <c r="I18" s="83"/>
      <c r="J18" s="83">
        <f>SUMIF('Monthly Detail'!$J$4:$DY$4,J$3,'Monthly Detail'!$J$40:$DY$40)</f>
        <v>1922665</v>
      </c>
      <c r="K18" s="83">
        <f>SUMIF('Monthly Detail'!$J$4:$DY$4,K$3,'Monthly Detail'!$J$40:$DY$40)</f>
        <v>0</v>
      </c>
      <c r="L18" s="83">
        <f>SUMIF('Monthly Detail'!$J$4:$DY$4,L$3,'Monthly Detail'!$J$40:$DY$40)</f>
        <v>0</v>
      </c>
      <c r="M18" s="83">
        <f>SUMIF('Monthly Detail'!$J$4:$DY$4,M$3,'Monthly Detail'!$J$40:$DY$40)</f>
        <v>0</v>
      </c>
      <c r="N18" s="83">
        <f>SUMIF('Monthly Detail'!$J$4:$DY$4,N$3,'Monthly Detail'!$J$40:$DY$40)</f>
        <v>0</v>
      </c>
      <c r="O18" s="83">
        <f>SUMIF('Monthly Detail'!$J$4:$DY$4,O$3,'Monthly Detail'!$J$40:$DY$40)</f>
        <v>0</v>
      </c>
      <c r="P18" s="83">
        <f>SUMIF('Monthly Detail'!$J$4:$DY$4,P$3,'Monthly Detail'!$J$40:$DY$40)</f>
        <v>0</v>
      </c>
      <c r="Q18" s="83">
        <f>SUMIF('Monthly Detail'!$J$4:$DY$4,Q$3,'Monthly Detail'!$J$40:$DY$40)</f>
        <v>0</v>
      </c>
      <c r="R18" s="83">
        <f>SUMIF('Monthly Detail'!$J$4:$DY$4,R$3,'Monthly Detail'!$J$40:$DY$40)</f>
        <v>0</v>
      </c>
      <c r="S18" s="83">
        <f>SUMIF('Monthly Detail'!$J$4:$DY$4,S$3,'Monthly Detail'!$J$40:$DY$40)</f>
        <v>0</v>
      </c>
    </row>
    <row r="19" spans="2:19" x14ac:dyDescent="0.55000000000000004">
      <c r="B19" s="69"/>
      <c r="C19" s="69"/>
      <c r="D19" s="69"/>
      <c r="E19" s="72" t="s">
        <v>81</v>
      </c>
      <c r="F19" s="84">
        <f>Assumptions!$F$41</f>
        <v>725000</v>
      </c>
      <c r="G19" s="78" t="s">
        <v>43</v>
      </c>
      <c r="H19" s="83">
        <f>SUM(J19:S19)</f>
        <v>725000</v>
      </c>
      <c r="I19" s="83"/>
      <c r="J19" s="83">
        <f>SUMIF('Monthly Detail'!$J$4:$DY$4,J$3,'Monthly Detail'!$J$41:$DY$41)</f>
        <v>725000</v>
      </c>
      <c r="K19" s="83">
        <f>SUMIF('Monthly Detail'!$J$4:$DY$4,K$3,'Monthly Detail'!$J$41:$DY$41)</f>
        <v>0</v>
      </c>
      <c r="L19" s="83">
        <f>SUMIF('Monthly Detail'!$J$4:$DY$4,L$3,'Monthly Detail'!$J$41:$DY$41)</f>
        <v>0</v>
      </c>
      <c r="M19" s="83">
        <f>SUMIF('Monthly Detail'!$J$4:$DY$4,M$3,'Monthly Detail'!$J$41:$DY$41)</f>
        <v>0</v>
      </c>
      <c r="N19" s="83">
        <f>SUMIF('Monthly Detail'!$J$4:$DY$4,N$3,'Monthly Detail'!$J$41:$DY$41)</f>
        <v>0</v>
      </c>
      <c r="O19" s="83">
        <f>SUMIF('Monthly Detail'!$J$4:$DY$4,O$3,'Monthly Detail'!$J$41:$DY$41)</f>
        <v>0</v>
      </c>
      <c r="P19" s="83">
        <f>SUMIF('Monthly Detail'!$J$4:$DY$4,P$3,'Monthly Detail'!$J$41:$DY$41)</f>
        <v>0</v>
      </c>
      <c r="Q19" s="83">
        <f>SUMIF('Monthly Detail'!$J$4:$DY$4,Q$3,'Monthly Detail'!$J$41:$DY$41)</f>
        <v>0</v>
      </c>
      <c r="R19" s="83">
        <f>SUMIF('Monthly Detail'!$J$4:$DY$4,R$3,'Monthly Detail'!$J$41:$DY$41)</f>
        <v>0</v>
      </c>
      <c r="S19" s="83">
        <f>SUMIF('Monthly Detail'!$J$4:$DY$4,S$3,'Monthly Detail'!$J$41:$DY$41)</f>
        <v>0</v>
      </c>
    </row>
    <row r="20" spans="2:19" x14ac:dyDescent="0.55000000000000004">
      <c r="B20" s="69"/>
      <c r="C20" s="69"/>
      <c r="D20" s="69"/>
      <c r="E20" s="72" t="s">
        <v>82</v>
      </c>
      <c r="F20" s="84">
        <f>Assumptions!$F$42</f>
        <v>496325</v>
      </c>
      <c r="G20" s="78" t="s">
        <v>43</v>
      </c>
      <c r="H20" s="83">
        <f>SUM(J20:S20)</f>
        <v>496325</v>
      </c>
      <c r="I20" s="83"/>
      <c r="J20" s="83">
        <f>SUMIF('Monthly Detail'!$J$4:$DY$4,J$3,'Monthly Detail'!$J$42:$DY$42)</f>
        <v>496325</v>
      </c>
      <c r="K20" s="83">
        <f>SUMIF('Monthly Detail'!$J$4:$DY$4,K$3,'Monthly Detail'!$J$42:$DY$42)</f>
        <v>0</v>
      </c>
      <c r="L20" s="83">
        <f>SUMIF('Monthly Detail'!$J$4:$DY$4,L$3,'Monthly Detail'!$J$42:$DY$42)</f>
        <v>0</v>
      </c>
      <c r="M20" s="83">
        <f>SUMIF('Monthly Detail'!$J$4:$DY$4,M$3,'Monthly Detail'!$J$42:$DY$42)</f>
        <v>0</v>
      </c>
      <c r="N20" s="83">
        <f>SUMIF('Monthly Detail'!$J$4:$DY$4,N$3,'Monthly Detail'!$J$42:$DY$42)</f>
        <v>0</v>
      </c>
      <c r="O20" s="83">
        <f>SUMIF('Monthly Detail'!$J$4:$DY$4,O$3,'Monthly Detail'!$J$42:$DY$42)</f>
        <v>0</v>
      </c>
      <c r="P20" s="83">
        <f>SUMIF('Monthly Detail'!$J$4:$DY$4,P$3,'Monthly Detail'!$J$42:$DY$42)</f>
        <v>0</v>
      </c>
      <c r="Q20" s="83">
        <f>SUMIF('Monthly Detail'!$J$4:$DY$4,Q$3,'Monthly Detail'!$J$42:$DY$42)</f>
        <v>0</v>
      </c>
      <c r="R20" s="83">
        <f>SUMIF('Monthly Detail'!$J$4:$DY$4,R$3,'Monthly Detail'!$J$42:$DY$42)</f>
        <v>0</v>
      </c>
      <c r="S20" s="83">
        <f>SUMIF('Monthly Detail'!$J$4:$DY$4,S$3,'Monthly Detail'!$J$42:$DY$42)</f>
        <v>0</v>
      </c>
    </row>
    <row r="21" spans="2:19" x14ac:dyDescent="0.55000000000000004">
      <c r="B21" s="69"/>
      <c r="C21" s="69"/>
      <c r="D21" s="69"/>
      <c r="E21" s="72" t="s">
        <v>162</v>
      </c>
      <c r="F21" s="84">
        <f>Assumptions!$F$43</f>
        <v>165000</v>
      </c>
      <c r="G21" s="78" t="s">
        <v>43</v>
      </c>
      <c r="H21" s="83">
        <f>SUM(J21:S21)</f>
        <v>165000</v>
      </c>
      <c r="I21" s="83"/>
      <c r="J21" s="83">
        <f>SUMIF('Monthly Detail'!$J$4:$DY$4,J$3,'Monthly Detail'!$J$43:$DY$43)</f>
        <v>165000</v>
      </c>
      <c r="K21" s="83">
        <f>SUMIF('Monthly Detail'!$J$4:$DY$4,K$3,'Monthly Detail'!$J$43:$DY$43)</f>
        <v>0</v>
      </c>
      <c r="L21" s="83">
        <f>SUMIF('Monthly Detail'!$J$4:$DY$4,L$3,'Monthly Detail'!$J$43:$DY$43)</f>
        <v>0</v>
      </c>
      <c r="M21" s="83">
        <f>SUMIF('Monthly Detail'!$J$4:$DY$4,M$3,'Monthly Detail'!$J$43:$DY$43)</f>
        <v>0</v>
      </c>
      <c r="N21" s="83">
        <f>SUMIF('Monthly Detail'!$J$4:$DY$4,N$3,'Monthly Detail'!$J$43:$DY$43)</f>
        <v>0</v>
      </c>
      <c r="O21" s="83">
        <f>SUMIF('Monthly Detail'!$J$4:$DY$4,O$3,'Monthly Detail'!$J$43:$DY$43)</f>
        <v>0</v>
      </c>
      <c r="P21" s="83">
        <f>SUMIF('Monthly Detail'!$J$4:$DY$4,P$3,'Monthly Detail'!$J$43:$DY$43)</f>
        <v>0</v>
      </c>
      <c r="Q21" s="83">
        <f>SUMIF('Monthly Detail'!$J$4:$DY$4,Q$3,'Monthly Detail'!$J$43:$DY$43)</f>
        <v>0</v>
      </c>
      <c r="R21" s="83">
        <f>SUMIF('Monthly Detail'!$J$4:$DY$4,R$3,'Monthly Detail'!$J$43:$DY$43)</f>
        <v>0</v>
      </c>
      <c r="S21" s="83">
        <f>SUMIF('Monthly Detail'!$J$4:$DY$4,S$3,'Monthly Detail'!$J$43:$DY$43)</f>
        <v>0</v>
      </c>
    </row>
    <row r="22" spans="2:19" x14ac:dyDescent="0.55000000000000004">
      <c r="B22" s="69"/>
      <c r="C22" s="69"/>
      <c r="D22" s="69"/>
      <c r="E22" s="69"/>
      <c r="F22" s="69"/>
      <c r="G22" s="78"/>
      <c r="H22" s="72"/>
      <c r="I22" s="72"/>
      <c r="J22" s="72"/>
      <c r="K22" s="72"/>
      <c r="L22" s="72"/>
      <c r="M22" s="72"/>
      <c r="N22" s="72"/>
      <c r="O22" s="72"/>
      <c r="P22" s="72"/>
      <c r="Q22" s="72"/>
      <c r="R22" s="72"/>
      <c r="S22" s="72"/>
    </row>
    <row r="23" spans="2:19" x14ac:dyDescent="0.55000000000000004">
      <c r="B23" s="71" t="s">
        <v>52</v>
      </c>
      <c r="C23" s="69"/>
      <c r="D23" s="69"/>
      <c r="E23" s="69"/>
      <c r="F23" s="69"/>
      <c r="G23" s="78" t="s">
        <v>43</v>
      </c>
      <c r="H23" s="85">
        <f>SUM(J23:S23)</f>
        <v>7881080.1062075002</v>
      </c>
      <c r="I23" s="85"/>
      <c r="J23" s="85">
        <f>SUM(J8:J22)</f>
        <v>3902567.7815</v>
      </c>
      <c r="K23" s="85">
        <f>SUM(K8:K22)</f>
        <v>604430.32057500002</v>
      </c>
      <c r="L23" s="85">
        <f>SUM(L8:L22)</f>
        <v>615825.48660375003</v>
      </c>
      <c r="M23" s="85">
        <f>SUM(M8:M22)</f>
        <v>499094.51752875</v>
      </c>
      <c r="N23" s="85">
        <f>SUM(N8:N22)</f>
        <v>376527</v>
      </c>
      <c r="O23" s="85">
        <f>SUM(O8:O22)</f>
        <v>376527</v>
      </c>
      <c r="P23" s="85">
        <f>SUM(P8:P22)</f>
        <v>376527</v>
      </c>
      <c r="Q23" s="85">
        <f>SUM(Q8:Q22)</f>
        <v>376527</v>
      </c>
      <c r="R23" s="85">
        <f>SUM(R8:R22)</f>
        <v>376527</v>
      </c>
      <c r="S23" s="85">
        <f>SUM(S8:S22)</f>
        <v>376527</v>
      </c>
    </row>
    <row r="24" spans="2:19" x14ac:dyDescent="0.55000000000000004">
      <c r="B24" s="69"/>
      <c r="C24" s="69"/>
      <c r="D24" s="69"/>
      <c r="E24" s="69"/>
      <c r="F24" s="69"/>
      <c r="G24" s="69"/>
      <c r="H24" s="69"/>
      <c r="I24" s="69"/>
      <c r="J24" s="69"/>
      <c r="K24" s="69"/>
      <c r="L24" s="69"/>
      <c r="M24" s="69"/>
      <c r="N24" s="69"/>
      <c r="O24" s="69"/>
      <c r="P24" s="69"/>
      <c r="Q24" s="69"/>
      <c r="R24" s="69"/>
      <c r="S24" s="6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29CA7-F09E-4B6E-9074-E42E21D69FE9}">
  <dimension ref="B2:DY46"/>
  <sheetViews>
    <sheetView showGridLines="0" workbookViewId="0">
      <pane xSplit="8" topLeftCell="X1" activePane="topRight" state="frozen"/>
      <selection pane="topRight" activeCell="Y52" sqref="Y52"/>
    </sheetView>
  </sheetViews>
  <sheetFormatPr defaultRowHeight="14.4" x14ac:dyDescent="0.55000000000000004"/>
  <cols>
    <col min="1" max="1" width="2.62890625" customWidth="1"/>
    <col min="2" max="4" width="1.734375" customWidth="1"/>
    <col min="5" max="5" width="63.15625" customWidth="1"/>
    <col min="6" max="6" width="10.5234375" customWidth="1"/>
    <col min="7" max="7" width="8.7890625" customWidth="1"/>
    <col min="8" max="8" width="19.3125" customWidth="1"/>
    <col min="9" max="9" width="1.734375" customWidth="1"/>
    <col min="10" max="129" width="13.15625" customWidth="1"/>
  </cols>
  <sheetData>
    <row r="2" spans="2:129" ht="16" customHeight="1" x14ac:dyDescent="0.55000000000000004">
      <c r="B2" s="68" t="str">
        <f>'Cover Sheet'!B12</f>
        <v>Active Cell Tower Inc</v>
      </c>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c r="DK2" s="68"/>
      <c r="DL2" s="68"/>
      <c r="DM2" s="68"/>
      <c r="DN2" s="68"/>
      <c r="DO2" s="68"/>
      <c r="DP2" s="68"/>
      <c r="DQ2" s="68"/>
      <c r="DR2" s="68"/>
      <c r="DS2" s="68"/>
      <c r="DT2" s="68"/>
      <c r="DU2" s="68"/>
      <c r="DV2" s="68"/>
      <c r="DW2" s="68"/>
      <c r="DX2" s="68"/>
      <c r="DY2" s="68"/>
    </row>
    <row r="3" spans="2:129" ht="16" customHeight="1" x14ac:dyDescent="0.55000000000000004">
      <c r="B3" s="68"/>
      <c r="C3" s="68"/>
      <c r="D3" s="68"/>
      <c r="E3" s="68"/>
      <c r="F3" s="68"/>
      <c r="G3" s="68" t="s">
        <v>37</v>
      </c>
      <c r="H3" s="68" t="s">
        <v>75</v>
      </c>
      <c r="I3" s="68"/>
      <c r="J3" s="81">
        <f>Assumptions!$F$10</f>
        <v>43374</v>
      </c>
      <c r="K3" s="81">
        <f>EDATE(J3,1)</f>
        <v>43405</v>
      </c>
      <c r="L3" s="81">
        <f t="shared" ref="L3:BW3" si="0">EDATE(K3,1)</f>
        <v>43435</v>
      </c>
      <c r="M3" s="81">
        <f t="shared" si="0"/>
        <v>43466</v>
      </c>
      <c r="N3" s="81">
        <f t="shared" si="0"/>
        <v>43497</v>
      </c>
      <c r="O3" s="81">
        <f t="shared" si="0"/>
        <v>43525</v>
      </c>
      <c r="P3" s="81">
        <f t="shared" si="0"/>
        <v>43556</v>
      </c>
      <c r="Q3" s="81">
        <f t="shared" si="0"/>
        <v>43586</v>
      </c>
      <c r="R3" s="81">
        <f t="shared" si="0"/>
        <v>43617</v>
      </c>
      <c r="S3" s="81">
        <f t="shared" si="0"/>
        <v>43647</v>
      </c>
      <c r="T3" s="81">
        <f t="shared" si="0"/>
        <v>43678</v>
      </c>
      <c r="U3" s="81">
        <f t="shared" si="0"/>
        <v>43709</v>
      </c>
      <c r="V3" s="81">
        <f t="shared" si="0"/>
        <v>43739</v>
      </c>
      <c r="W3" s="81">
        <f t="shared" si="0"/>
        <v>43770</v>
      </c>
      <c r="X3" s="81">
        <f t="shared" si="0"/>
        <v>43800</v>
      </c>
      <c r="Y3" s="81">
        <f t="shared" si="0"/>
        <v>43831</v>
      </c>
      <c r="Z3" s="81">
        <f t="shared" si="0"/>
        <v>43862</v>
      </c>
      <c r="AA3" s="81">
        <f t="shared" si="0"/>
        <v>43891</v>
      </c>
      <c r="AB3" s="81">
        <f t="shared" si="0"/>
        <v>43922</v>
      </c>
      <c r="AC3" s="81">
        <f t="shared" si="0"/>
        <v>43952</v>
      </c>
      <c r="AD3" s="81">
        <f t="shared" si="0"/>
        <v>43983</v>
      </c>
      <c r="AE3" s="81">
        <f t="shared" si="0"/>
        <v>44013</v>
      </c>
      <c r="AF3" s="81">
        <f t="shared" si="0"/>
        <v>44044</v>
      </c>
      <c r="AG3" s="81">
        <f t="shared" si="0"/>
        <v>44075</v>
      </c>
      <c r="AH3" s="81">
        <f t="shared" si="0"/>
        <v>44105</v>
      </c>
      <c r="AI3" s="81">
        <f t="shared" si="0"/>
        <v>44136</v>
      </c>
      <c r="AJ3" s="81">
        <f t="shared" si="0"/>
        <v>44166</v>
      </c>
      <c r="AK3" s="81">
        <f t="shared" si="0"/>
        <v>44197</v>
      </c>
      <c r="AL3" s="81">
        <f t="shared" si="0"/>
        <v>44228</v>
      </c>
      <c r="AM3" s="81">
        <f t="shared" si="0"/>
        <v>44256</v>
      </c>
      <c r="AN3" s="81">
        <f t="shared" si="0"/>
        <v>44287</v>
      </c>
      <c r="AO3" s="81">
        <f t="shared" si="0"/>
        <v>44317</v>
      </c>
      <c r="AP3" s="81">
        <f t="shared" si="0"/>
        <v>44348</v>
      </c>
      <c r="AQ3" s="81">
        <f t="shared" si="0"/>
        <v>44378</v>
      </c>
      <c r="AR3" s="81">
        <f t="shared" si="0"/>
        <v>44409</v>
      </c>
      <c r="AS3" s="81">
        <f t="shared" si="0"/>
        <v>44440</v>
      </c>
      <c r="AT3" s="81">
        <f t="shared" si="0"/>
        <v>44470</v>
      </c>
      <c r="AU3" s="81">
        <f t="shared" si="0"/>
        <v>44501</v>
      </c>
      <c r="AV3" s="81">
        <f t="shared" si="0"/>
        <v>44531</v>
      </c>
      <c r="AW3" s="81">
        <f t="shared" si="0"/>
        <v>44562</v>
      </c>
      <c r="AX3" s="81">
        <f t="shared" si="0"/>
        <v>44593</v>
      </c>
      <c r="AY3" s="81">
        <f t="shared" si="0"/>
        <v>44621</v>
      </c>
      <c r="AZ3" s="81">
        <f t="shared" si="0"/>
        <v>44652</v>
      </c>
      <c r="BA3" s="81">
        <f t="shared" si="0"/>
        <v>44682</v>
      </c>
      <c r="BB3" s="81">
        <f t="shared" si="0"/>
        <v>44713</v>
      </c>
      <c r="BC3" s="81">
        <f t="shared" si="0"/>
        <v>44743</v>
      </c>
      <c r="BD3" s="81">
        <f t="shared" si="0"/>
        <v>44774</v>
      </c>
      <c r="BE3" s="81">
        <f t="shared" si="0"/>
        <v>44805</v>
      </c>
      <c r="BF3" s="81">
        <f t="shared" si="0"/>
        <v>44835</v>
      </c>
      <c r="BG3" s="81">
        <f t="shared" si="0"/>
        <v>44866</v>
      </c>
      <c r="BH3" s="81">
        <f t="shared" si="0"/>
        <v>44896</v>
      </c>
      <c r="BI3" s="81">
        <f t="shared" si="0"/>
        <v>44927</v>
      </c>
      <c r="BJ3" s="81">
        <f t="shared" si="0"/>
        <v>44958</v>
      </c>
      <c r="BK3" s="81">
        <f t="shared" si="0"/>
        <v>44986</v>
      </c>
      <c r="BL3" s="81">
        <f t="shared" si="0"/>
        <v>45017</v>
      </c>
      <c r="BM3" s="81">
        <f t="shared" si="0"/>
        <v>45047</v>
      </c>
      <c r="BN3" s="81">
        <f t="shared" si="0"/>
        <v>45078</v>
      </c>
      <c r="BO3" s="81">
        <f t="shared" si="0"/>
        <v>45108</v>
      </c>
      <c r="BP3" s="81">
        <f t="shared" si="0"/>
        <v>45139</v>
      </c>
      <c r="BQ3" s="81">
        <f t="shared" si="0"/>
        <v>45170</v>
      </c>
      <c r="BR3" s="81">
        <f t="shared" si="0"/>
        <v>45200</v>
      </c>
      <c r="BS3" s="81">
        <f t="shared" si="0"/>
        <v>45231</v>
      </c>
      <c r="BT3" s="81">
        <f t="shared" si="0"/>
        <v>45261</v>
      </c>
      <c r="BU3" s="81">
        <f t="shared" si="0"/>
        <v>45292</v>
      </c>
      <c r="BV3" s="81">
        <f t="shared" si="0"/>
        <v>45323</v>
      </c>
      <c r="BW3" s="81">
        <f t="shared" si="0"/>
        <v>45352</v>
      </c>
      <c r="BX3" s="81">
        <f t="shared" ref="BX3:DY3" si="1">EDATE(BW3,1)</f>
        <v>45383</v>
      </c>
      <c r="BY3" s="81">
        <f t="shared" si="1"/>
        <v>45413</v>
      </c>
      <c r="BZ3" s="81">
        <f t="shared" si="1"/>
        <v>45444</v>
      </c>
      <c r="CA3" s="81">
        <f t="shared" si="1"/>
        <v>45474</v>
      </c>
      <c r="CB3" s="81">
        <f t="shared" si="1"/>
        <v>45505</v>
      </c>
      <c r="CC3" s="81">
        <f t="shared" si="1"/>
        <v>45536</v>
      </c>
      <c r="CD3" s="81">
        <f t="shared" si="1"/>
        <v>45566</v>
      </c>
      <c r="CE3" s="81">
        <f t="shared" si="1"/>
        <v>45597</v>
      </c>
      <c r="CF3" s="81">
        <f t="shared" si="1"/>
        <v>45627</v>
      </c>
      <c r="CG3" s="81">
        <f t="shared" si="1"/>
        <v>45658</v>
      </c>
      <c r="CH3" s="81">
        <f t="shared" si="1"/>
        <v>45689</v>
      </c>
      <c r="CI3" s="81">
        <f t="shared" si="1"/>
        <v>45717</v>
      </c>
      <c r="CJ3" s="81">
        <f t="shared" si="1"/>
        <v>45748</v>
      </c>
      <c r="CK3" s="81">
        <f t="shared" si="1"/>
        <v>45778</v>
      </c>
      <c r="CL3" s="81">
        <f t="shared" si="1"/>
        <v>45809</v>
      </c>
      <c r="CM3" s="81">
        <f t="shared" si="1"/>
        <v>45839</v>
      </c>
      <c r="CN3" s="81">
        <f t="shared" si="1"/>
        <v>45870</v>
      </c>
      <c r="CO3" s="81">
        <f t="shared" si="1"/>
        <v>45901</v>
      </c>
      <c r="CP3" s="81">
        <f t="shared" si="1"/>
        <v>45931</v>
      </c>
      <c r="CQ3" s="81">
        <f t="shared" si="1"/>
        <v>45962</v>
      </c>
      <c r="CR3" s="81">
        <f t="shared" si="1"/>
        <v>45992</v>
      </c>
      <c r="CS3" s="81">
        <f t="shared" si="1"/>
        <v>46023</v>
      </c>
      <c r="CT3" s="81">
        <f t="shared" si="1"/>
        <v>46054</v>
      </c>
      <c r="CU3" s="81">
        <f t="shared" si="1"/>
        <v>46082</v>
      </c>
      <c r="CV3" s="81">
        <f t="shared" si="1"/>
        <v>46113</v>
      </c>
      <c r="CW3" s="81">
        <f t="shared" si="1"/>
        <v>46143</v>
      </c>
      <c r="CX3" s="81">
        <f t="shared" si="1"/>
        <v>46174</v>
      </c>
      <c r="CY3" s="81">
        <f t="shared" si="1"/>
        <v>46204</v>
      </c>
      <c r="CZ3" s="81">
        <f t="shared" si="1"/>
        <v>46235</v>
      </c>
      <c r="DA3" s="81">
        <f t="shared" si="1"/>
        <v>46266</v>
      </c>
      <c r="DB3" s="81">
        <f t="shared" si="1"/>
        <v>46296</v>
      </c>
      <c r="DC3" s="81">
        <f t="shared" si="1"/>
        <v>46327</v>
      </c>
      <c r="DD3" s="81">
        <f t="shared" si="1"/>
        <v>46357</v>
      </c>
      <c r="DE3" s="81">
        <f t="shared" si="1"/>
        <v>46388</v>
      </c>
      <c r="DF3" s="81">
        <f t="shared" si="1"/>
        <v>46419</v>
      </c>
      <c r="DG3" s="81">
        <f t="shared" si="1"/>
        <v>46447</v>
      </c>
      <c r="DH3" s="81">
        <f t="shared" si="1"/>
        <v>46478</v>
      </c>
      <c r="DI3" s="81">
        <f t="shared" si="1"/>
        <v>46508</v>
      </c>
      <c r="DJ3" s="81">
        <f t="shared" si="1"/>
        <v>46539</v>
      </c>
      <c r="DK3" s="81">
        <f t="shared" si="1"/>
        <v>46569</v>
      </c>
      <c r="DL3" s="81">
        <f t="shared" si="1"/>
        <v>46600</v>
      </c>
      <c r="DM3" s="81">
        <f t="shared" si="1"/>
        <v>46631</v>
      </c>
      <c r="DN3" s="81">
        <f t="shared" si="1"/>
        <v>46661</v>
      </c>
      <c r="DO3" s="81">
        <f t="shared" si="1"/>
        <v>46692</v>
      </c>
      <c r="DP3" s="81">
        <f t="shared" si="1"/>
        <v>46722</v>
      </c>
      <c r="DQ3" s="81">
        <f t="shared" si="1"/>
        <v>46753</v>
      </c>
      <c r="DR3" s="81">
        <f t="shared" si="1"/>
        <v>46784</v>
      </c>
      <c r="DS3" s="81">
        <f t="shared" si="1"/>
        <v>46813</v>
      </c>
      <c r="DT3" s="81">
        <f t="shared" si="1"/>
        <v>46844</v>
      </c>
      <c r="DU3" s="81">
        <f t="shared" si="1"/>
        <v>46874</v>
      </c>
      <c r="DV3" s="81">
        <f t="shared" si="1"/>
        <v>46905</v>
      </c>
      <c r="DW3" s="81">
        <f t="shared" si="1"/>
        <v>46935</v>
      </c>
      <c r="DX3" s="81">
        <f t="shared" si="1"/>
        <v>46966</v>
      </c>
      <c r="DY3" s="81">
        <f t="shared" si="1"/>
        <v>46997</v>
      </c>
    </row>
    <row r="4" spans="2:129" ht="16" customHeight="1" x14ac:dyDescent="0.55000000000000004">
      <c r="B4" s="68" t="s">
        <v>153</v>
      </c>
      <c r="C4" s="68"/>
      <c r="D4" s="68"/>
      <c r="E4" s="68"/>
      <c r="F4" s="68"/>
      <c r="G4" s="68"/>
      <c r="H4" s="68"/>
      <c r="I4" s="68"/>
      <c r="J4" s="82">
        <f>INT(((YEAR(J3)-YEAR(Assumptions!$F$10))*Assumptions!$F$13+MONTH(J3)-MONTH(Assumptions!$F$10))/Assumptions!$F$13)+1</f>
        <v>1</v>
      </c>
      <c r="K4" s="82">
        <f>INT(((YEAR(K3)-YEAR(Assumptions!$F$10))*Assumptions!$F$13+MONTH(K3)-MONTH(Assumptions!$F$10))/Assumptions!$F$13)+1</f>
        <v>1</v>
      </c>
      <c r="L4" s="82">
        <f>INT(((YEAR(L3)-YEAR(Assumptions!$F$10))*Assumptions!$F$13+MONTH(L3)-MONTH(Assumptions!$F$10))/Assumptions!$F$13)+1</f>
        <v>1</v>
      </c>
      <c r="M4" s="82">
        <f>INT(((YEAR(M3)-YEAR(Assumptions!$F$10))*Assumptions!$F$13+MONTH(M3)-MONTH(Assumptions!$F$10))/Assumptions!$F$13)+1</f>
        <v>1</v>
      </c>
      <c r="N4" s="82">
        <f>INT(((YEAR(N3)-YEAR(Assumptions!$F$10))*Assumptions!$F$13+MONTH(N3)-MONTH(Assumptions!$F$10))/Assumptions!$F$13)+1</f>
        <v>1</v>
      </c>
      <c r="O4" s="82">
        <f>INT(((YEAR(O3)-YEAR(Assumptions!$F$10))*Assumptions!$F$13+MONTH(O3)-MONTH(Assumptions!$F$10))/Assumptions!$F$13)+1</f>
        <v>1</v>
      </c>
      <c r="P4" s="82">
        <f>INT(((YEAR(P3)-YEAR(Assumptions!$F$10))*Assumptions!$F$13+MONTH(P3)-MONTH(Assumptions!$F$10))/Assumptions!$F$13)+1</f>
        <v>1</v>
      </c>
      <c r="Q4" s="82">
        <f>INT(((YEAR(Q3)-YEAR(Assumptions!$F$10))*Assumptions!$F$13+MONTH(Q3)-MONTH(Assumptions!$F$10))/Assumptions!$F$13)+1</f>
        <v>1</v>
      </c>
      <c r="R4" s="82">
        <f>INT(((YEAR(R3)-YEAR(Assumptions!$F$10))*Assumptions!$F$13+MONTH(R3)-MONTH(Assumptions!$F$10))/Assumptions!$F$13)+1</f>
        <v>1</v>
      </c>
      <c r="S4" s="82">
        <f>INT(((YEAR(S3)-YEAR(Assumptions!$F$10))*Assumptions!$F$13+MONTH(S3)-MONTH(Assumptions!$F$10))/Assumptions!$F$13)+1</f>
        <v>1</v>
      </c>
      <c r="T4" s="82">
        <f>INT(((YEAR(T3)-YEAR(Assumptions!$F$10))*Assumptions!$F$13+MONTH(T3)-MONTH(Assumptions!$F$10))/Assumptions!$F$13)+1</f>
        <v>1</v>
      </c>
      <c r="U4" s="82">
        <f>INT(((YEAR(U3)-YEAR(Assumptions!$F$10))*Assumptions!$F$13+MONTH(U3)-MONTH(Assumptions!$F$10))/Assumptions!$F$13)+1</f>
        <v>1</v>
      </c>
      <c r="V4" s="82">
        <f>INT(((YEAR(V3)-YEAR(Assumptions!$F$10))*Assumptions!$F$13+MONTH(V3)-MONTH(Assumptions!$F$10))/Assumptions!$F$13)+1</f>
        <v>2</v>
      </c>
      <c r="W4" s="82">
        <f>INT(((YEAR(W3)-YEAR(Assumptions!$F$10))*Assumptions!$F$13+MONTH(W3)-MONTH(Assumptions!$F$10))/Assumptions!$F$13)+1</f>
        <v>2</v>
      </c>
      <c r="X4" s="82">
        <f>INT(((YEAR(X3)-YEAR(Assumptions!$F$10))*Assumptions!$F$13+MONTH(X3)-MONTH(Assumptions!$F$10))/Assumptions!$F$13)+1</f>
        <v>2</v>
      </c>
      <c r="Y4" s="82">
        <f>INT(((YEAR(Y3)-YEAR(Assumptions!$F$10))*Assumptions!$F$13+MONTH(Y3)-MONTH(Assumptions!$F$10))/Assumptions!$F$13)+1</f>
        <v>2</v>
      </c>
      <c r="Z4" s="82">
        <f>INT(((YEAR(Z3)-YEAR(Assumptions!$F$10))*Assumptions!$F$13+MONTH(Z3)-MONTH(Assumptions!$F$10))/Assumptions!$F$13)+1</f>
        <v>2</v>
      </c>
      <c r="AA4" s="82">
        <f>INT(((YEAR(AA3)-YEAR(Assumptions!$F$10))*Assumptions!$F$13+MONTH(AA3)-MONTH(Assumptions!$F$10))/Assumptions!$F$13)+1</f>
        <v>2</v>
      </c>
      <c r="AB4" s="82">
        <f>INT(((YEAR(AB3)-YEAR(Assumptions!$F$10))*Assumptions!$F$13+MONTH(AB3)-MONTH(Assumptions!$F$10))/Assumptions!$F$13)+1</f>
        <v>2</v>
      </c>
      <c r="AC4" s="82">
        <f>INT(((YEAR(AC3)-YEAR(Assumptions!$F$10))*Assumptions!$F$13+MONTH(AC3)-MONTH(Assumptions!$F$10))/Assumptions!$F$13)+1</f>
        <v>2</v>
      </c>
      <c r="AD4" s="82">
        <f>INT(((YEAR(AD3)-YEAR(Assumptions!$F$10))*Assumptions!$F$13+MONTH(AD3)-MONTH(Assumptions!$F$10))/Assumptions!$F$13)+1</f>
        <v>2</v>
      </c>
      <c r="AE4" s="82">
        <f>INT(((YEAR(AE3)-YEAR(Assumptions!$F$10))*Assumptions!$F$13+MONTH(AE3)-MONTH(Assumptions!$F$10))/Assumptions!$F$13)+1</f>
        <v>2</v>
      </c>
      <c r="AF4" s="82">
        <f>INT(((YEAR(AF3)-YEAR(Assumptions!$F$10))*Assumptions!$F$13+MONTH(AF3)-MONTH(Assumptions!$F$10))/Assumptions!$F$13)+1</f>
        <v>2</v>
      </c>
      <c r="AG4" s="82">
        <f>INT(((YEAR(AG3)-YEAR(Assumptions!$F$10))*Assumptions!$F$13+MONTH(AG3)-MONTH(Assumptions!$F$10))/Assumptions!$F$13)+1</f>
        <v>2</v>
      </c>
      <c r="AH4" s="82">
        <f>INT(((YEAR(AH3)-YEAR(Assumptions!$F$10))*Assumptions!$F$13+MONTH(AH3)-MONTH(Assumptions!$F$10))/Assumptions!$F$13)+1</f>
        <v>3</v>
      </c>
      <c r="AI4" s="82">
        <f>INT(((YEAR(AI3)-YEAR(Assumptions!$F$10))*Assumptions!$F$13+MONTH(AI3)-MONTH(Assumptions!$F$10))/Assumptions!$F$13)+1</f>
        <v>3</v>
      </c>
      <c r="AJ4" s="82">
        <f>INT(((YEAR(AJ3)-YEAR(Assumptions!$F$10))*Assumptions!$F$13+MONTH(AJ3)-MONTH(Assumptions!$F$10))/Assumptions!$F$13)+1</f>
        <v>3</v>
      </c>
      <c r="AK4" s="82">
        <f>INT(((YEAR(AK3)-YEAR(Assumptions!$F$10))*Assumptions!$F$13+MONTH(AK3)-MONTH(Assumptions!$F$10))/Assumptions!$F$13)+1</f>
        <v>3</v>
      </c>
      <c r="AL4" s="82">
        <f>INT(((YEAR(AL3)-YEAR(Assumptions!$F$10))*Assumptions!$F$13+MONTH(AL3)-MONTH(Assumptions!$F$10))/Assumptions!$F$13)+1</f>
        <v>3</v>
      </c>
      <c r="AM4" s="82">
        <f>INT(((YEAR(AM3)-YEAR(Assumptions!$F$10))*Assumptions!$F$13+MONTH(AM3)-MONTH(Assumptions!$F$10))/Assumptions!$F$13)+1</f>
        <v>3</v>
      </c>
      <c r="AN4" s="82">
        <f>INT(((YEAR(AN3)-YEAR(Assumptions!$F$10))*Assumptions!$F$13+MONTH(AN3)-MONTH(Assumptions!$F$10))/Assumptions!$F$13)+1</f>
        <v>3</v>
      </c>
      <c r="AO4" s="82">
        <f>INT(((YEAR(AO3)-YEAR(Assumptions!$F$10))*Assumptions!$F$13+MONTH(AO3)-MONTH(Assumptions!$F$10))/Assumptions!$F$13)+1</f>
        <v>3</v>
      </c>
      <c r="AP4" s="82">
        <f>INT(((YEAR(AP3)-YEAR(Assumptions!$F$10))*Assumptions!$F$13+MONTH(AP3)-MONTH(Assumptions!$F$10))/Assumptions!$F$13)+1</f>
        <v>3</v>
      </c>
      <c r="AQ4" s="82">
        <f>INT(((YEAR(AQ3)-YEAR(Assumptions!$F$10))*Assumptions!$F$13+MONTH(AQ3)-MONTH(Assumptions!$F$10))/Assumptions!$F$13)+1</f>
        <v>3</v>
      </c>
      <c r="AR4" s="82">
        <f>INT(((YEAR(AR3)-YEAR(Assumptions!$F$10))*Assumptions!$F$13+MONTH(AR3)-MONTH(Assumptions!$F$10))/Assumptions!$F$13)+1</f>
        <v>3</v>
      </c>
      <c r="AS4" s="82">
        <f>INT(((YEAR(AS3)-YEAR(Assumptions!$F$10))*Assumptions!$F$13+MONTH(AS3)-MONTH(Assumptions!$F$10))/Assumptions!$F$13)+1</f>
        <v>3</v>
      </c>
      <c r="AT4" s="82">
        <f>INT(((YEAR(AT3)-YEAR(Assumptions!$F$10))*Assumptions!$F$13+MONTH(AT3)-MONTH(Assumptions!$F$10))/Assumptions!$F$13)+1</f>
        <v>4</v>
      </c>
      <c r="AU4" s="82">
        <f>INT(((YEAR(AU3)-YEAR(Assumptions!$F$10))*Assumptions!$F$13+MONTH(AU3)-MONTH(Assumptions!$F$10))/Assumptions!$F$13)+1</f>
        <v>4</v>
      </c>
      <c r="AV4" s="82">
        <f>INT(((YEAR(AV3)-YEAR(Assumptions!$F$10))*Assumptions!$F$13+MONTH(AV3)-MONTH(Assumptions!$F$10))/Assumptions!$F$13)+1</f>
        <v>4</v>
      </c>
      <c r="AW4" s="82">
        <f>INT(((YEAR(AW3)-YEAR(Assumptions!$F$10))*Assumptions!$F$13+MONTH(AW3)-MONTH(Assumptions!$F$10))/Assumptions!$F$13)+1</f>
        <v>4</v>
      </c>
      <c r="AX4" s="82">
        <f>INT(((YEAR(AX3)-YEAR(Assumptions!$F$10))*Assumptions!$F$13+MONTH(AX3)-MONTH(Assumptions!$F$10))/Assumptions!$F$13)+1</f>
        <v>4</v>
      </c>
      <c r="AY4" s="82">
        <f>INT(((YEAR(AY3)-YEAR(Assumptions!$F$10))*Assumptions!$F$13+MONTH(AY3)-MONTH(Assumptions!$F$10))/Assumptions!$F$13)+1</f>
        <v>4</v>
      </c>
      <c r="AZ4" s="82">
        <f>INT(((YEAR(AZ3)-YEAR(Assumptions!$F$10))*Assumptions!$F$13+MONTH(AZ3)-MONTH(Assumptions!$F$10))/Assumptions!$F$13)+1</f>
        <v>4</v>
      </c>
      <c r="BA4" s="82">
        <f>INT(((YEAR(BA3)-YEAR(Assumptions!$F$10))*Assumptions!$F$13+MONTH(BA3)-MONTH(Assumptions!$F$10))/Assumptions!$F$13)+1</f>
        <v>4</v>
      </c>
      <c r="BB4" s="82">
        <f>INT(((YEAR(BB3)-YEAR(Assumptions!$F$10))*Assumptions!$F$13+MONTH(BB3)-MONTH(Assumptions!$F$10))/Assumptions!$F$13)+1</f>
        <v>4</v>
      </c>
      <c r="BC4" s="82">
        <f>INT(((YEAR(BC3)-YEAR(Assumptions!$F$10))*Assumptions!$F$13+MONTH(BC3)-MONTH(Assumptions!$F$10))/Assumptions!$F$13)+1</f>
        <v>4</v>
      </c>
      <c r="BD4" s="82">
        <f>INT(((YEAR(BD3)-YEAR(Assumptions!$F$10))*Assumptions!$F$13+MONTH(BD3)-MONTH(Assumptions!$F$10))/Assumptions!$F$13)+1</f>
        <v>4</v>
      </c>
      <c r="BE4" s="82">
        <f>INT(((YEAR(BE3)-YEAR(Assumptions!$F$10))*Assumptions!$F$13+MONTH(BE3)-MONTH(Assumptions!$F$10))/Assumptions!$F$13)+1</f>
        <v>4</v>
      </c>
      <c r="BF4" s="82">
        <f>INT(((YEAR(BF3)-YEAR(Assumptions!$F$10))*Assumptions!$F$13+MONTH(BF3)-MONTH(Assumptions!$F$10))/Assumptions!$F$13)+1</f>
        <v>5</v>
      </c>
      <c r="BG4" s="82">
        <f>INT(((YEAR(BG3)-YEAR(Assumptions!$F$10))*Assumptions!$F$13+MONTH(BG3)-MONTH(Assumptions!$F$10))/Assumptions!$F$13)+1</f>
        <v>5</v>
      </c>
      <c r="BH4" s="82">
        <f>INT(((YEAR(BH3)-YEAR(Assumptions!$F$10))*Assumptions!$F$13+MONTH(BH3)-MONTH(Assumptions!$F$10))/Assumptions!$F$13)+1</f>
        <v>5</v>
      </c>
      <c r="BI4" s="82">
        <f>INT(((YEAR(BI3)-YEAR(Assumptions!$F$10))*Assumptions!$F$13+MONTH(BI3)-MONTH(Assumptions!$F$10))/Assumptions!$F$13)+1</f>
        <v>5</v>
      </c>
      <c r="BJ4" s="82">
        <f>INT(((YEAR(BJ3)-YEAR(Assumptions!$F$10))*Assumptions!$F$13+MONTH(BJ3)-MONTH(Assumptions!$F$10))/Assumptions!$F$13)+1</f>
        <v>5</v>
      </c>
      <c r="BK4" s="82">
        <f>INT(((YEAR(BK3)-YEAR(Assumptions!$F$10))*Assumptions!$F$13+MONTH(BK3)-MONTH(Assumptions!$F$10))/Assumptions!$F$13)+1</f>
        <v>5</v>
      </c>
      <c r="BL4" s="82">
        <f>INT(((YEAR(BL3)-YEAR(Assumptions!$F$10))*Assumptions!$F$13+MONTH(BL3)-MONTH(Assumptions!$F$10))/Assumptions!$F$13)+1</f>
        <v>5</v>
      </c>
      <c r="BM4" s="82">
        <f>INT(((YEAR(BM3)-YEAR(Assumptions!$F$10))*Assumptions!$F$13+MONTH(BM3)-MONTH(Assumptions!$F$10))/Assumptions!$F$13)+1</f>
        <v>5</v>
      </c>
      <c r="BN4" s="82">
        <f>INT(((YEAR(BN3)-YEAR(Assumptions!$F$10))*Assumptions!$F$13+MONTH(BN3)-MONTH(Assumptions!$F$10))/Assumptions!$F$13)+1</f>
        <v>5</v>
      </c>
      <c r="BO4" s="82">
        <f>INT(((YEAR(BO3)-YEAR(Assumptions!$F$10))*Assumptions!$F$13+MONTH(BO3)-MONTH(Assumptions!$F$10))/Assumptions!$F$13)+1</f>
        <v>5</v>
      </c>
      <c r="BP4" s="82">
        <f>INT(((YEAR(BP3)-YEAR(Assumptions!$F$10))*Assumptions!$F$13+MONTH(BP3)-MONTH(Assumptions!$F$10))/Assumptions!$F$13)+1</f>
        <v>5</v>
      </c>
      <c r="BQ4" s="82">
        <f>INT(((YEAR(BQ3)-YEAR(Assumptions!$F$10))*Assumptions!$F$13+MONTH(BQ3)-MONTH(Assumptions!$F$10))/Assumptions!$F$13)+1</f>
        <v>5</v>
      </c>
      <c r="BR4" s="82">
        <f>INT(((YEAR(BR3)-YEAR(Assumptions!$F$10))*Assumptions!$F$13+MONTH(BR3)-MONTH(Assumptions!$F$10))/Assumptions!$F$13)+1</f>
        <v>6</v>
      </c>
      <c r="BS4" s="82">
        <f>INT(((YEAR(BS3)-YEAR(Assumptions!$F$10))*Assumptions!$F$13+MONTH(BS3)-MONTH(Assumptions!$F$10))/Assumptions!$F$13)+1</f>
        <v>6</v>
      </c>
      <c r="BT4" s="82">
        <f>INT(((YEAR(BT3)-YEAR(Assumptions!$F$10))*Assumptions!$F$13+MONTH(BT3)-MONTH(Assumptions!$F$10))/Assumptions!$F$13)+1</f>
        <v>6</v>
      </c>
      <c r="BU4" s="82">
        <f>INT(((YEAR(BU3)-YEAR(Assumptions!$F$10))*Assumptions!$F$13+MONTH(BU3)-MONTH(Assumptions!$F$10))/Assumptions!$F$13)+1</f>
        <v>6</v>
      </c>
      <c r="BV4" s="82">
        <f>INT(((YEAR(BV3)-YEAR(Assumptions!$F$10))*Assumptions!$F$13+MONTH(BV3)-MONTH(Assumptions!$F$10))/Assumptions!$F$13)+1</f>
        <v>6</v>
      </c>
      <c r="BW4" s="82">
        <f>INT(((YEAR(BW3)-YEAR(Assumptions!$F$10))*Assumptions!$F$13+MONTH(BW3)-MONTH(Assumptions!$F$10))/Assumptions!$F$13)+1</f>
        <v>6</v>
      </c>
      <c r="BX4" s="82">
        <f>INT(((YEAR(BX3)-YEAR(Assumptions!$F$10))*Assumptions!$F$13+MONTH(BX3)-MONTH(Assumptions!$F$10))/Assumptions!$F$13)+1</f>
        <v>6</v>
      </c>
      <c r="BY4" s="82">
        <f>INT(((YEAR(BY3)-YEAR(Assumptions!$F$10))*Assumptions!$F$13+MONTH(BY3)-MONTH(Assumptions!$F$10))/Assumptions!$F$13)+1</f>
        <v>6</v>
      </c>
      <c r="BZ4" s="82">
        <f>INT(((YEAR(BZ3)-YEAR(Assumptions!$F$10))*Assumptions!$F$13+MONTH(BZ3)-MONTH(Assumptions!$F$10))/Assumptions!$F$13)+1</f>
        <v>6</v>
      </c>
      <c r="CA4" s="82">
        <f>INT(((YEAR(CA3)-YEAR(Assumptions!$F$10))*Assumptions!$F$13+MONTH(CA3)-MONTH(Assumptions!$F$10))/Assumptions!$F$13)+1</f>
        <v>6</v>
      </c>
      <c r="CB4" s="82">
        <f>INT(((YEAR(CB3)-YEAR(Assumptions!$F$10))*Assumptions!$F$13+MONTH(CB3)-MONTH(Assumptions!$F$10))/Assumptions!$F$13)+1</f>
        <v>6</v>
      </c>
      <c r="CC4" s="82">
        <f>INT(((YEAR(CC3)-YEAR(Assumptions!$F$10))*Assumptions!$F$13+MONTH(CC3)-MONTH(Assumptions!$F$10))/Assumptions!$F$13)+1</f>
        <v>6</v>
      </c>
      <c r="CD4" s="82">
        <f>INT(((YEAR(CD3)-YEAR(Assumptions!$F$10))*Assumptions!$F$13+MONTH(CD3)-MONTH(Assumptions!$F$10))/Assumptions!$F$13)+1</f>
        <v>7</v>
      </c>
      <c r="CE4" s="82">
        <f>INT(((YEAR(CE3)-YEAR(Assumptions!$F$10))*Assumptions!$F$13+MONTH(CE3)-MONTH(Assumptions!$F$10))/Assumptions!$F$13)+1</f>
        <v>7</v>
      </c>
      <c r="CF4" s="82">
        <f>INT(((YEAR(CF3)-YEAR(Assumptions!$F$10))*Assumptions!$F$13+MONTH(CF3)-MONTH(Assumptions!$F$10))/Assumptions!$F$13)+1</f>
        <v>7</v>
      </c>
      <c r="CG4" s="82">
        <f>INT(((YEAR(CG3)-YEAR(Assumptions!$F$10))*Assumptions!$F$13+MONTH(CG3)-MONTH(Assumptions!$F$10))/Assumptions!$F$13)+1</f>
        <v>7</v>
      </c>
      <c r="CH4" s="82">
        <f>INT(((YEAR(CH3)-YEAR(Assumptions!$F$10))*Assumptions!$F$13+MONTH(CH3)-MONTH(Assumptions!$F$10))/Assumptions!$F$13)+1</f>
        <v>7</v>
      </c>
      <c r="CI4" s="82">
        <f>INT(((YEAR(CI3)-YEAR(Assumptions!$F$10))*Assumptions!$F$13+MONTH(CI3)-MONTH(Assumptions!$F$10))/Assumptions!$F$13)+1</f>
        <v>7</v>
      </c>
      <c r="CJ4" s="82">
        <f>INT(((YEAR(CJ3)-YEAR(Assumptions!$F$10))*Assumptions!$F$13+MONTH(CJ3)-MONTH(Assumptions!$F$10))/Assumptions!$F$13)+1</f>
        <v>7</v>
      </c>
      <c r="CK4" s="82">
        <f>INT(((YEAR(CK3)-YEAR(Assumptions!$F$10))*Assumptions!$F$13+MONTH(CK3)-MONTH(Assumptions!$F$10))/Assumptions!$F$13)+1</f>
        <v>7</v>
      </c>
      <c r="CL4" s="82">
        <f>INT(((YEAR(CL3)-YEAR(Assumptions!$F$10))*Assumptions!$F$13+MONTH(CL3)-MONTH(Assumptions!$F$10))/Assumptions!$F$13)+1</f>
        <v>7</v>
      </c>
      <c r="CM4" s="82">
        <f>INT(((YEAR(CM3)-YEAR(Assumptions!$F$10))*Assumptions!$F$13+MONTH(CM3)-MONTH(Assumptions!$F$10))/Assumptions!$F$13)+1</f>
        <v>7</v>
      </c>
      <c r="CN4" s="82">
        <f>INT(((YEAR(CN3)-YEAR(Assumptions!$F$10))*Assumptions!$F$13+MONTH(CN3)-MONTH(Assumptions!$F$10))/Assumptions!$F$13)+1</f>
        <v>7</v>
      </c>
      <c r="CO4" s="82">
        <f>INT(((YEAR(CO3)-YEAR(Assumptions!$F$10))*Assumptions!$F$13+MONTH(CO3)-MONTH(Assumptions!$F$10))/Assumptions!$F$13)+1</f>
        <v>7</v>
      </c>
      <c r="CP4" s="82">
        <f>INT(((YEAR(CP3)-YEAR(Assumptions!$F$10))*Assumptions!$F$13+MONTH(CP3)-MONTH(Assumptions!$F$10))/Assumptions!$F$13)+1</f>
        <v>8</v>
      </c>
      <c r="CQ4" s="82">
        <f>INT(((YEAR(CQ3)-YEAR(Assumptions!$F$10))*Assumptions!$F$13+MONTH(CQ3)-MONTH(Assumptions!$F$10))/Assumptions!$F$13)+1</f>
        <v>8</v>
      </c>
      <c r="CR4" s="82">
        <f>INT(((YEAR(CR3)-YEAR(Assumptions!$F$10))*Assumptions!$F$13+MONTH(CR3)-MONTH(Assumptions!$F$10))/Assumptions!$F$13)+1</f>
        <v>8</v>
      </c>
      <c r="CS4" s="82">
        <f>INT(((YEAR(CS3)-YEAR(Assumptions!$F$10))*Assumptions!$F$13+MONTH(CS3)-MONTH(Assumptions!$F$10))/Assumptions!$F$13)+1</f>
        <v>8</v>
      </c>
      <c r="CT4" s="82">
        <f>INT(((YEAR(CT3)-YEAR(Assumptions!$F$10))*Assumptions!$F$13+MONTH(CT3)-MONTH(Assumptions!$F$10))/Assumptions!$F$13)+1</f>
        <v>8</v>
      </c>
      <c r="CU4" s="82">
        <f>INT(((YEAR(CU3)-YEAR(Assumptions!$F$10))*Assumptions!$F$13+MONTH(CU3)-MONTH(Assumptions!$F$10))/Assumptions!$F$13)+1</f>
        <v>8</v>
      </c>
      <c r="CV4" s="82">
        <f>INT(((YEAR(CV3)-YEAR(Assumptions!$F$10))*Assumptions!$F$13+MONTH(CV3)-MONTH(Assumptions!$F$10))/Assumptions!$F$13)+1</f>
        <v>8</v>
      </c>
      <c r="CW4" s="82">
        <f>INT(((YEAR(CW3)-YEAR(Assumptions!$F$10))*Assumptions!$F$13+MONTH(CW3)-MONTH(Assumptions!$F$10))/Assumptions!$F$13)+1</f>
        <v>8</v>
      </c>
      <c r="CX4" s="82">
        <f>INT(((YEAR(CX3)-YEAR(Assumptions!$F$10))*Assumptions!$F$13+MONTH(CX3)-MONTH(Assumptions!$F$10))/Assumptions!$F$13)+1</f>
        <v>8</v>
      </c>
      <c r="CY4" s="82">
        <f>INT(((YEAR(CY3)-YEAR(Assumptions!$F$10))*Assumptions!$F$13+MONTH(CY3)-MONTH(Assumptions!$F$10))/Assumptions!$F$13)+1</f>
        <v>8</v>
      </c>
      <c r="CZ4" s="82">
        <f>INT(((YEAR(CZ3)-YEAR(Assumptions!$F$10))*Assumptions!$F$13+MONTH(CZ3)-MONTH(Assumptions!$F$10))/Assumptions!$F$13)+1</f>
        <v>8</v>
      </c>
      <c r="DA4" s="82">
        <f>INT(((YEAR(DA3)-YEAR(Assumptions!$F$10))*Assumptions!$F$13+MONTH(DA3)-MONTH(Assumptions!$F$10))/Assumptions!$F$13)+1</f>
        <v>8</v>
      </c>
      <c r="DB4" s="82">
        <f>INT(((YEAR(DB3)-YEAR(Assumptions!$F$10))*Assumptions!$F$13+MONTH(DB3)-MONTH(Assumptions!$F$10))/Assumptions!$F$13)+1</f>
        <v>9</v>
      </c>
      <c r="DC4" s="82">
        <f>INT(((YEAR(DC3)-YEAR(Assumptions!$F$10))*Assumptions!$F$13+MONTH(DC3)-MONTH(Assumptions!$F$10))/Assumptions!$F$13)+1</f>
        <v>9</v>
      </c>
      <c r="DD4" s="82">
        <f>INT(((YEAR(DD3)-YEAR(Assumptions!$F$10))*Assumptions!$F$13+MONTH(DD3)-MONTH(Assumptions!$F$10))/Assumptions!$F$13)+1</f>
        <v>9</v>
      </c>
      <c r="DE4" s="82">
        <f>INT(((YEAR(DE3)-YEAR(Assumptions!$F$10))*Assumptions!$F$13+MONTH(DE3)-MONTH(Assumptions!$F$10))/Assumptions!$F$13)+1</f>
        <v>9</v>
      </c>
      <c r="DF4" s="82">
        <f>INT(((YEAR(DF3)-YEAR(Assumptions!$F$10))*Assumptions!$F$13+MONTH(DF3)-MONTH(Assumptions!$F$10))/Assumptions!$F$13)+1</f>
        <v>9</v>
      </c>
      <c r="DG4" s="82">
        <f>INT(((YEAR(DG3)-YEAR(Assumptions!$F$10))*Assumptions!$F$13+MONTH(DG3)-MONTH(Assumptions!$F$10))/Assumptions!$F$13)+1</f>
        <v>9</v>
      </c>
      <c r="DH4" s="82">
        <f>INT(((YEAR(DH3)-YEAR(Assumptions!$F$10))*Assumptions!$F$13+MONTH(DH3)-MONTH(Assumptions!$F$10))/Assumptions!$F$13)+1</f>
        <v>9</v>
      </c>
      <c r="DI4" s="82">
        <f>INT(((YEAR(DI3)-YEAR(Assumptions!$F$10))*Assumptions!$F$13+MONTH(DI3)-MONTH(Assumptions!$F$10))/Assumptions!$F$13)+1</f>
        <v>9</v>
      </c>
      <c r="DJ4" s="82">
        <f>INT(((YEAR(DJ3)-YEAR(Assumptions!$F$10))*Assumptions!$F$13+MONTH(DJ3)-MONTH(Assumptions!$F$10))/Assumptions!$F$13)+1</f>
        <v>9</v>
      </c>
      <c r="DK4" s="82">
        <f>INT(((YEAR(DK3)-YEAR(Assumptions!$F$10))*Assumptions!$F$13+MONTH(DK3)-MONTH(Assumptions!$F$10))/Assumptions!$F$13)+1</f>
        <v>9</v>
      </c>
      <c r="DL4" s="82">
        <f>INT(((YEAR(DL3)-YEAR(Assumptions!$F$10))*Assumptions!$F$13+MONTH(DL3)-MONTH(Assumptions!$F$10))/Assumptions!$F$13)+1</f>
        <v>9</v>
      </c>
      <c r="DM4" s="82">
        <f>INT(((YEAR(DM3)-YEAR(Assumptions!$F$10))*Assumptions!$F$13+MONTH(DM3)-MONTH(Assumptions!$F$10))/Assumptions!$F$13)+1</f>
        <v>9</v>
      </c>
      <c r="DN4" s="82">
        <f>INT(((YEAR(DN3)-YEAR(Assumptions!$F$10))*Assumptions!$F$13+MONTH(DN3)-MONTH(Assumptions!$F$10))/Assumptions!$F$13)+1</f>
        <v>10</v>
      </c>
      <c r="DO4" s="82">
        <f>INT(((YEAR(DO3)-YEAR(Assumptions!$F$10))*Assumptions!$F$13+MONTH(DO3)-MONTH(Assumptions!$F$10))/Assumptions!$F$13)+1</f>
        <v>10</v>
      </c>
      <c r="DP4" s="82">
        <f>INT(((YEAR(DP3)-YEAR(Assumptions!$F$10))*Assumptions!$F$13+MONTH(DP3)-MONTH(Assumptions!$F$10))/Assumptions!$F$13)+1</f>
        <v>10</v>
      </c>
      <c r="DQ4" s="82">
        <f>INT(((YEAR(DQ3)-YEAR(Assumptions!$F$10))*Assumptions!$F$13+MONTH(DQ3)-MONTH(Assumptions!$F$10))/Assumptions!$F$13)+1</f>
        <v>10</v>
      </c>
      <c r="DR4" s="82">
        <f>INT(((YEAR(DR3)-YEAR(Assumptions!$F$10))*Assumptions!$F$13+MONTH(DR3)-MONTH(Assumptions!$F$10))/Assumptions!$F$13)+1</f>
        <v>10</v>
      </c>
      <c r="DS4" s="82">
        <f>INT(((YEAR(DS3)-YEAR(Assumptions!$F$10))*Assumptions!$F$13+MONTH(DS3)-MONTH(Assumptions!$F$10))/Assumptions!$F$13)+1</f>
        <v>10</v>
      </c>
      <c r="DT4" s="82">
        <f>INT(((YEAR(DT3)-YEAR(Assumptions!$F$10))*Assumptions!$F$13+MONTH(DT3)-MONTH(Assumptions!$F$10))/Assumptions!$F$13)+1</f>
        <v>10</v>
      </c>
      <c r="DU4" s="82">
        <f>INT(((YEAR(DU3)-YEAR(Assumptions!$F$10))*Assumptions!$F$13+MONTH(DU3)-MONTH(Assumptions!$F$10))/Assumptions!$F$13)+1</f>
        <v>10</v>
      </c>
      <c r="DV4" s="82">
        <f>INT(((YEAR(DV3)-YEAR(Assumptions!$F$10))*Assumptions!$F$13+MONTH(DV3)-MONTH(Assumptions!$F$10))/Assumptions!$F$13)+1</f>
        <v>10</v>
      </c>
      <c r="DW4" s="82">
        <f>INT(((YEAR(DW3)-YEAR(Assumptions!$F$10))*Assumptions!$F$13+MONTH(DW3)-MONTH(Assumptions!$F$10))/Assumptions!$F$13)+1</f>
        <v>10</v>
      </c>
      <c r="DX4" s="82">
        <f>INT(((YEAR(DX3)-YEAR(Assumptions!$F$10))*Assumptions!$F$13+MONTH(DX3)-MONTH(Assumptions!$F$10))/Assumptions!$F$13)+1</f>
        <v>10</v>
      </c>
      <c r="DY4" s="82">
        <f>INT(((YEAR(DY3)-YEAR(Assumptions!$F$10))*Assumptions!$F$13+MONTH(DY3)-MONTH(Assumptions!$F$10))/Assumptions!$F$13)+1</f>
        <v>10</v>
      </c>
    </row>
    <row r="5" spans="2:129" x14ac:dyDescent="0.55000000000000004">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c r="CV5" s="69"/>
      <c r="CW5" s="69"/>
      <c r="CX5" s="69"/>
      <c r="CY5" s="69"/>
      <c r="CZ5" s="69"/>
      <c r="DA5" s="69"/>
      <c r="DB5" s="69"/>
      <c r="DC5" s="69"/>
      <c r="DD5" s="69"/>
      <c r="DE5" s="69"/>
      <c r="DF5" s="69"/>
      <c r="DG5" s="69"/>
      <c r="DH5" s="69"/>
      <c r="DI5" s="69"/>
      <c r="DJ5" s="69"/>
      <c r="DK5" s="69"/>
      <c r="DL5" s="69"/>
      <c r="DM5" s="69"/>
      <c r="DN5" s="69"/>
      <c r="DO5" s="69"/>
      <c r="DP5" s="69"/>
      <c r="DQ5" s="69"/>
      <c r="DR5" s="69"/>
      <c r="DS5" s="69"/>
      <c r="DT5" s="69"/>
      <c r="DU5" s="69"/>
      <c r="DV5" s="69"/>
      <c r="DW5" s="69"/>
      <c r="DX5" s="69"/>
      <c r="DY5" s="69"/>
    </row>
    <row r="6" spans="2:129" x14ac:dyDescent="0.55000000000000004">
      <c r="B6" s="71" t="s">
        <v>154</v>
      </c>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row>
    <row r="7" spans="2:129" x14ac:dyDescent="0.55000000000000004">
      <c r="B7" s="69"/>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69"/>
      <c r="DU7" s="69"/>
      <c r="DV7" s="69"/>
      <c r="DW7" s="69"/>
      <c r="DX7" s="69"/>
      <c r="DY7" s="69"/>
    </row>
    <row r="8" spans="2:129" x14ac:dyDescent="0.55000000000000004">
      <c r="B8" s="69"/>
      <c r="C8" s="71" t="s">
        <v>155</v>
      </c>
      <c r="D8" s="69"/>
      <c r="E8" s="69"/>
      <c r="F8" s="69"/>
      <c r="G8" s="104"/>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c r="CC8" s="69"/>
      <c r="CD8" s="69"/>
      <c r="CE8" s="69"/>
      <c r="CF8" s="69"/>
      <c r="CG8" s="69"/>
      <c r="CH8" s="69"/>
      <c r="CI8" s="69"/>
      <c r="CJ8" s="69"/>
      <c r="CK8" s="69"/>
      <c r="CL8" s="69"/>
      <c r="CM8" s="69"/>
      <c r="CN8" s="69"/>
      <c r="CO8" s="69"/>
      <c r="CP8" s="69"/>
      <c r="CQ8" s="69"/>
      <c r="CR8" s="69"/>
      <c r="CS8" s="69"/>
      <c r="CT8" s="69"/>
      <c r="CU8" s="69"/>
      <c r="CV8" s="69"/>
      <c r="CW8" s="69"/>
      <c r="CX8" s="69"/>
      <c r="CY8" s="69"/>
      <c r="CZ8" s="69"/>
      <c r="DA8" s="69"/>
      <c r="DB8" s="69"/>
      <c r="DC8" s="69"/>
      <c r="DD8" s="69"/>
      <c r="DE8" s="69"/>
      <c r="DF8" s="69"/>
      <c r="DG8" s="69"/>
      <c r="DH8" s="69"/>
      <c r="DI8" s="69"/>
      <c r="DJ8" s="69"/>
      <c r="DK8" s="69"/>
      <c r="DL8" s="69"/>
      <c r="DM8" s="69"/>
      <c r="DN8" s="69"/>
      <c r="DO8" s="69"/>
      <c r="DP8" s="69"/>
      <c r="DQ8" s="69"/>
      <c r="DR8" s="69"/>
      <c r="DS8" s="69"/>
      <c r="DT8" s="69"/>
      <c r="DU8" s="69"/>
      <c r="DV8" s="69"/>
      <c r="DW8" s="69"/>
      <c r="DX8" s="69"/>
      <c r="DY8" s="69"/>
    </row>
    <row r="9" spans="2:129" x14ac:dyDescent="0.55000000000000004">
      <c r="B9" s="69"/>
      <c r="C9" s="69"/>
      <c r="D9" s="69"/>
      <c r="E9" s="69"/>
      <c r="F9" s="69"/>
      <c r="G9" s="104"/>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69"/>
      <c r="DU9" s="69"/>
      <c r="DV9" s="69"/>
      <c r="DW9" s="69"/>
      <c r="DX9" s="69"/>
      <c r="DY9" s="69"/>
    </row>
    <row r="10" spans="2:129" x14ac:dyDescent="0.55000000000000004">
      <c r="B10" s="69"/>
      <c r="C10" s="69"/>
      <c r="D10" s="69"/>
      <c r="E10" s="69" t="s">
        <v>157</v>
      </c>
      <c r="F10" s="69"/>
      <c r="G10" s="104" t="s">
        <v>43</v>
      </c>
      <c r="H10" s="83">
        <f>SUM(J10:DY10)</f>
        <v>2373949.0473599057</v>
      </c>
      <c r="I10" s="83"/>
      <c r="J10" s="83">
        <f>Assumptions!$F$19*(1+Assumptions!$F$21)^(YEAR(J$3)-YEAR(Assumptions!$F$20)-(MONTH(J$3)&lt;Assumptions!$F$22))</f>
        <v>15344.7</v>
      </c>
      <c r="K10" s="83">
        <f>Assumptions!$F$19*(1+Assumptions!$F$21)^(YEAR(K$3)-YEAR(Assumptions!$F$20)-(MONTH(K$3)&lt;Assumptions!$F$22))</f>
        <v>15344.7</v>
      </c>
      <c r="L10" s="83">
        <f>Assumptions!$F$19*(1+Assumptions!$F$21)^(YEAR(L$3)-YEAR(Assumptions!$F$20)-(MONTH(L$3)&lt;Assumptions!$F$22))</f>
        <v>15344.7</v>
      </c>
      <c r="M10" s="83">
        <f>Assumptions!$F$19*(1+Assumptions!$F$21)^(YEAR(M$3)-YEAR(Assumptions!$F$20)-(MONTH(M$3)&lt;Assumptions!$F$22))</f>
        <v>15344.7</v>
      </c>
      <c r="N10" s="83">
        <f>Assumptions!$F$19*(1+Assumptions!$F$21)^(YEAR(N$3)-YEAR(Assumptions!$F$20)-(MONTH(N$3)&lt;Assumptions!$F$22))</f>
        <v>15344.7</v>
      </c>
      <c r="O10" s="83">
        <f>Assumptions!$F$19*(1+Assumptions!$F$21)^(YEAR(O$3)-YEAR(Assumptions!$F$20)-(MONTH(O$3)&lt;Assumptions!$F$22))</f>
        <v>15344.7</v>
      </c>
      <c r="P10" s="83">
        <f>Assumptions!$F$19*(1+Assumptions!$F$21)^(YEAR(P$3)-YEAR(Assumptions!$F$20)-(MONTH(P$3)&lt;Assumptions!$F$22))</f>
        <v>16111.935000000001</v>
      </c>
      <c r="Q10" s="83">
        <f>Assumptions!$F$19*(1+Assumptions!$F$21)^(YEAR(Q$3)-YEAR(Assumptions!$F$20)-(MONTH(Q$3)&lt;Assumptions!$F$22))</f>
        <v>16111.935000000001</v>
      </c>
      <c r="R10" s="83">
        <f>Assumptions!$F$19*(1+Assumptions!$F$21)^(YEAR(R$3)-YEAR(Assumptions!$F$20)-(MONTH(R$3)&lt;Assumptions!$F$22))</f>
        <v>16111.935000000001</v>
      </c>
      <c r="S10" s="83">
        <f>Assumptions!$F$19*(1+Assumptions!$F$21)^(YEAR(S$3)-YEAR(Assumptions!$F$20)-(MONTH(S$3)&lt;Assumptions!$F$22))</f>
        <v>16111.935000000001</v>
      </c>
      <c r="T10" s="83">
        <f>Assumptions!$F$19*(1+Assumptions!$F$21)^(YEAR(T$3)-YEAR(Assumptions!$F$20)-(MONTH(T$3)&lt;Assumptions!$F$22))</f>
        <v>16111.935000000001</v>
      </c>
      <c r="U10" s="83">
        <f>Assumptions!$F$19*(1+Assumptions!$F$21)^(YEAR(U$3)-YEAR(Assumptions!$F$20)-(MONTH(U$3)&lt;Assumptions!$F$22))</f>
        <v>16111.935000000001</v>
      </c>
      <c r="V10" s="83">
        <f>Assumptions!$F$19*(1+Assumptions!$F$21)^(YEAR(V$3)-YEAR(Assumptions!$F$20)-(MONTH(V$3)&lt;Assumptions!$F$22))</f>
        <v>16111.935000000001</v>
      </c>
      <c r="W10" s="83">
        <f>Assumptions!$F$19*(1+Assumptions!$F$21)^(YEAR(W$3)-YEAR(Assumptions!$F$20)-(MONTH(W$3)&lt;Assumptions!$F$22))</f>
        <v>16111.935000000001</v>
      </c>
      <c r="X10" s="83">
        <f>Assumptions!$F$19*(1+Assumptions!$F$21)^(YEAR(X$3)-YEAR(Assumptions!$F$20)-(MONTH(X$3)&lt;Assumptions!$F$22))</f>
        <v>16111.935000000001</v>
      </c>
      <c r="Y10" s="83">
        <f>Assumptions!$F$19*(1+Assumptions!$F$21)^(YEAR(Y$3)-YEAR(Assumptions!$F$20)-(MONTH(Y$3)&lt;Assumptions!$F$22))</f>
        <v>16111.935000000001</v>
      </c>
      <c r="Z10" s="83">
        <f>Assumptions!$F$19*(1+Assumptions!$F$21)^(YEAR(Z$3)-YEAR(Assumptions!$F$20)-(MONTH(Z$3)&lt;Assumptions!$F$22))</f>
        <v>16111.935000000001</v>
      </c>
      <c r="AA10" s="83">
        <f>Assumptions!$F$19*(1+Assumptions!$F$21)^(YEAR(AA$3)-YEAR(Assumptions!$F$20)-(MONTH(AA$3)&lt;Assumptions!$F$22))</f>
        <v>16111.935000000001</v>
      </c>
      <c r="AB10" s="83">
        <f>Assumptions!$F$19*(1+Assumptions!$F$21)^(YEAR(AB$3)-YEAR(Assumptions!$F$20)-(MONTH(AB$3)&lt;Assumptions!$F$22))</f>
        <v>16917.531750000002</v>
      </c>
      <c r="AC10" s="83">
        <f>Assumptions!$F$19*(1+Assumptions!$F$21)^(YEAR(AC$3)-YEAR(Assumptions!$F$20)-(MONTH(AC$3)&lt;Assumptions!$F$22))</f>
        <v>16917.531750000002</v>
      </c>
      <c r="AD10" s="83">
        <f>Assumptions!$F$19*(1+Assumptions!$F$21)^(YEAR(AD$3)-YEAR(Assumptions!$F$20)-(MONTH(AD$3)&lt;Assumptions!$F$22))</f>
        <v>16917.531750000002</v>
      </c>
      <c r="AE10" s="83">
        <f>Assumptions!$F$19*(1+Assumptions!$F$21)^(YEAR(AE$3)-YEAR(Assumptions!$F$20)-(MONTH(AE$3)&lt;Assumptions!$F$22))</f>
        <v>16917.531750000002</v>
      </c>
      <c r="AF10" s="83">
        <f>Assumptions!$F$19*(1+Assumptions!$F$21)^(YEAR(AF$3)-YEAR(Assumptions!$F$20)-(MONTH(AF$3)&lt;Assumptions!$F$22))</f>
        <v>16917.531750000002</v>
      </c>
      <c r="AG10" s="83">
        <f>Assumptions!$F$19*(1+Assumptions!$F$21)^(YEAR(AG$3)-YEAR(Assumptions!$F$20)-(MONTH(AG$3)&lt;Assumptions!$F$22))</f>
        <v>16917.531750000002</v>
      </c>
      <c r="AH10" s="83">
        <f>Assumptions!$F$19*(1+Assumptions!$F$21)^(YEAR(AH$3)-YEAR(Assumptions!$F$20)-(MONTH(AH$3)&lt;Assumptions!$F$22))</f>
        <v>16917.531750000002</v>
      </c>
      <c r="AI10" s="83">
        <f>Assumptions!$F$19*(1+Assumptions!$F$21)^(YEAR(AI$3)-YEAR(Assumptions!$F$20)-(MONTH(AI$3)&lt;Assumptions!$F$22))</f>
        <v>16917.531750000002</v>
      </c>
      <c r="AJ10" s="83">
        <f>Assumptions!$F$19*(1+Assumptions!$F$21)^(YEAR(AJ$3)-YEAR(Assumptions!$F$20)-(MONTH(AJ$3)&lt;Assumptions!$F$22))</f>
        <v>16917.531750000002</v>
      </c>
      <c r="AK10" s="83">
        <f>Assumptions!$F$19*(1+Assumptions!$F$21)^(YEAR(AK$3)-YEAR(Assumptions!$F$20)-(MONTH(AK$3)&lt;Assumptions!$F$22))</f>
        <v>16917.531750000002</v>
      </c>
      <c r="AL10" s="83">
        <f>Assumptions!$F$19*(1+Assumptions!$F$21)^(YEAR(AL$3)-YEAR(Assumptions!$F$20)-(MONTH(AL$3)&lt;Assumptions!$F$22))</f>
        <v>16917.531750000002</v>
      </c>
      <c r="AM10" s="83">
        <f>Assumptions!$F$19*(1+Assumptions!$F$21)^(YEAR(AM$3)-YEAR(Assumptions!$F$20)-(MONTH(AM$3)&lt;Assumptions!$F$22))</f>
        <v>16917.531750000002</v>
      </c>
      <c r="AN10" s="83">
        <f>Assumptions!$F$19*(1+Assumptions!$F$21)^(YEAR(AN$3)-YEAR(Assumptions!$F$20)-(MONTH(AN$3)&lt;Assumptions!$F$22))</f>
        <v>17763.408337500001</v>
      </c>
      <c r="AO10" s="83">
        <f>Assumptions!$F$19*(1+Assumptions!$F$21)^(YEAR(AO$3)-YEAR(Assumptions!$F$20)-(MONTH(AO$3)&lt;Assumptions!$F$22))</f>
        <v>17763.408337500001</v>
      </c>
      <c r="AP10" s="83">
        <f>Assumptions!$F$19*(1+Assumptions!$F$21)^(YEAR(AP$3)-YEAR(Assumptions!$F$20)-(MONTH(AP$3)&lt;Assumptions!$F$22))</f>
        <v>17763.408337500001</v>
      </c>
      <c r="AQ10" s="83">
        <f>Assumptions!$F$19*(1+Assumptions!$F$21)^(YEAR(AQ$3)-YEAR(Assumptions!$F$20)-(MONTH(AQ$3)&lt;Assumptions!$F$22))</f>
        <v>17763.408337500001</v>
      </c>
      <c r="AR10" s="83">
        <f>Assumptions!$F$19*(1+Assumptions!$F$21)^(YEAR(AR$3)-YEAR(Assumptions!$F$20)-(MONTH(AR$3)&lt;Assumptions!$F$22))</f>
        <v>17763.408337500001</v>
      </c>
      <c r="AS10" s="83">
        <f>Assumptions!$F$19*(1+Assumptions!$F$21)^(YEAR(AS$3)-YEAR(Assumptions!$F$20)-(MONTH(AS$3)&lt;Assumptions!$F$22))</f>
        <v>17763.408337500001</v>
      </c>
      <c r="AT10" s="83">
        <f>Assumptions!$F$19*(1+Assumptions!$F$21)^(YEAR(AT$3)-YEAR(Assumptions!$F$20)-(MONTH(AT$3)&lt;Assumptions!$F$22))</f>
        <v>17763.408337500001</v>
      </c>
      <c r="AU10" s="83">
        <f>Assumptions!$F$19*(1+Assumptions!$F$21)^(YEAR(AU$3)-YEAR(Assumptions!$F$20)-(MONTH(AU$3)&lt;Assumptions!$F$22))</f>
        <v>17763.408337500001</v>
      </c>
      <c r="AV10" s="83">
        <f>Assumptions!$F$19*(1+Assumptions!$F$21)^(YEAR(AV$3)-YEAR(Assumptions!$F$20)-(MONTH(AV$3)&lt;Assumptions!$F$22))</f>
        <v>17763.408337500001</v>
      </c>
      <c r="AW10" s="83">
        <f>Assumptions!$F$19*(1+Assumptions!$F$21)^(YEAR(AW$3)-YEAR(Assumptions!$F$20)-(MONTH(AW$3)&lt;Assumptions!$F$22))</f>
        <v>17763.408337500001</v>
      </c>
      <c r="AX10" s="83">
        <f>Assumptions!$F$19*(1+Assumptions!$F$21)^(YEAR(AX$3)-YEAR(Assumptions!$F$20)-(MONTH(AX$3)&lt;Assumptions!$F$22))</f>
        <v>17763.408337500001</v>
      </c>
      <c r="AY10" s="83">
        <f>Assumptions!$F$19*(1+Assumptions!$F$21)^(YEAR(AY$3)-YEAR(Assumptions!$F$20)-(MONTH(AY$3)&lt;Assumptions!$F$22))</f>
        <v>17763.408337500001</v>
      </c>
      <c r="AZ10" s="83">
        <f>Assumptions!$F$19*(1+Assumptions!$F$21)^(YEAR(AZ$3)-YEAR(Assumptions!$F$20)-(MONTH(AZ$3)&lt;Assumptions!$F$22))</f>
        <v>18651.578754375001</v>
      </c>
      <c r="BA10" s="83">
        <f>Assumptions!$F$19*(1+Assumptions!$F$21)^(YEAR(BA$3)-YEAR(Assumptions!$F$20)-(MONTH(BA$3)&lt;Assumptions!$F$22))</f>
        <v>18651.578754375001</v>
      </c>
      <c r="BB10" s="83">
        <f>Assumptions!$F$19*(1+Assumptions!$F$21)^(YEAR(BB$3)-YEAR(Assumptions!$F$20)-(MONTH(BB$3)&lt;Assumptions!$F$22))</f>
        <v>18651.578754375001</v>
      </c>
      <c r="BC10" s="83">
        <f>Assumptions!$F$19*(1+Assumptions!$F$21)^(YEAR(BC$3)-YEAR(Assumptions!$F$20)-(MONTH(BC$3)&lt;Assumptions!$F$22))</f>
        <v>18651.578754375001</v>
      </c>
      <c r="BD10" s="83">
        <f>Assumptions!$F$19*(1+Assumptions!$F$21)^(YEAR(BD$3)-YEAR(Assumptions!$F$20)-(MONTH(BD$3)&lt;Assumptions!$F$22))</f>
        <v>18651.578754375001</v>
      </c>
      <c r="BE10" s="83">
        <f>Assumptions!$F$19*(1+Assumptions!$F$21)^(YEAR(BE$3)-YEAR(Assumptions!$F$20)-(MONTH(BE$3)&lt;Assumptions!$F$22))</f>
        <v>18651.578754375001</v>
      </c>
      <c r="BF10" s="83">
        <f>Assumptions!$F$19*(1+Assumptions!$F$21)^(YEAR(BF$3)-YEAR(Assumptions!$F$20)-(MONTH(BF$3)&lt;Assumptions!$F$22))</f>
        <v>18651.578754375001</v>
      </c>
      <c r="BG10" s="83">
        <f>Assumptions!$F$19*(1+Assumptions!$F$21)^(YEAR(BG$3)-YEAR(Assumptions!$F$20)-(MONTH(BG$3)&lt;Assumptions!$F$22))</f>
        <v>18651.578754375001</v>
      </c>
      <c r="BH10" s="83">
        <f>Assumptions!$F$19*(1+Assumptions!$F$21)^(YEAR(BH$3)-YEAR(Assumptions!$F$20)-(MONTH(BH$3)&lt;Assumptions!$F$22))</f>
        <v>18651.578754375001</v>
      </c>
      <c r="BI10" s="83">
        <f>Assumptions!$F$19*(1+Assumptions!$F$21)^(YEAR(BI$3)-YEAR(Assumptions!$F$20)-(MONTH(BI$3)&lt;Assumptions!$F$22))</f>
        <v>18651.578754375001</v>
      </c>
      <c r="BJ10" s="83">
        <f>Assumptions!$F$19*(1+Assumptions!$F$21)^(YEAR(BJ$3)-YEAR(Assumptions!$F$20)-(MONTH(BJ$3)&lt;Assumptions!$F$22))</f>
        <v>18651.578754375001</v>
      </c>
      <c r="BK10" s="83">
        <f>Assumptions!$F$19*(1+Assumptions!$F$21)^(YEAR(BK$3)-YEAR(Assumptions!$F$20)-(MONTH(BK$3)&lt;Assumptions!$F$22))</f>
        <v>18651.578754375001</v>
      </c>
      <c r="BL10" s="83">
        <f>Assumptions!$F$19*(1+Assumptions!$F$21)^(YEAR(BL$3)-YEAR(Assumptions!$F$20)-(MONTH(BL$3)&lt;Assumptions!$F$22))</f>
        <v>19584.157692093751</v>
      </c>
      <c r="BM10" s="83">
        <f>Assumptions!$F$19*(1+Assumptions!$F$21)^(YEAR(BM$3)-YEAR(Assumptions!$F$20)-(MONTH(BM$3)&lt;Assumptions!$F$22))</f>
        <v>19584.157692093751</v>
      </c>
      <c r="BN10" s="83">
        <f>Assumptions!$F$19*(1+Assumptions!$F$21)^(YEAR(BN$3)-YEAR(Assumptions!$F$20)-(MONTH(BN$3)&lt;Assumptions!$F$22))</f>
        <v>19584.157692093751</v>
      </c>
      <c r="BO10" s="83">
        <f>Assumptions!$F$19*(1+Assumptions!$F$21)^(YEAR(BO$3)-YEAR(Assumptions!$F$20)-(MONTH(BO$3)&lt;Assumptions!$F$22))</f>
        <v>19584.157692093751</v>
      </c>
      <c r="BP10" s="83">
        <f>Assumptions!$F$19*(1+Assumptions!$F$21)^(YEAR(BP$3)-YEAR(Assumptions!$F$20)-(MONTH(BP$3)&lt;Assumptions!$F$22))</f>
        <v>19584.157692093751</v>
      </c>
      <c r="BQ10" s="83">
        <f>Assumptions!$F$19*(1+Assumptions!$F$21)^(YEAR(BQ$3)-YEAR(Assumptions!$F$20)-(MONTH(BQ$3)&lt;Assumptions!$F$22))</f>
        <v>19584.157692093751</v>
      </c>
      <c r="BR10" s="83">
        <f>Assumptions!$F$19*(1+Assumptions!$F$21)^(YEAR(BR$3)-YEAR(Assumptions!$F$20)-(MONTH(BR$3)&lt;Assumptions!$F$22))</f>
        <v>19584.157692093751</v>
      </c>
      <c r="BS10" s="83">
        <f>Assumptions!$F$19*(1+Assumptions!$F$21)^(YEAR(BS$3)-YEAR(Assumptions!$F$20)-(MONTH(BS$3)&lt;Assumptions!$F$22))</f>
        <v>19584.157692093751</v>
      </c>
      <c r="BT10" s="83">
        <f>Assumptions!$F$19*(1+Assumptions!$F$21)^(YEAR(BT$3)-YEAR(Assumptions!$F$20)-(MONTH(BT$3)&lt;Assumptions!$F$22))</f>
        <v>19584.157692093751</v>
      </c>
      <c r="BU10" s="83">
        <f>Assumptions!$F$19*(1+Assumptions!$F$21)^(YEAR(BU$3)-YEAR(Assumptions!$F$20)-(MONTH(BU$3)&lt;Assumptions!$F$22))</f>
        <v>19584.157692093751</v>
      </c>
      <c r="BV10" s="83">
        <f>Assumptions!$F$19*(1+Assumptions!$F$21)^(YEAR(BV$3)-YEAR(Assumptions!$F$20)-(MONTH(BV$3)&lt;Assumptions!$F$22))</f>
        <v>19584.157692093751</v>
      </c>
      <c r="BW10" s="83">
        <f>Assumptions!$F$19*(1+Assumptions!$F$21)^(YEAR(BW$3)-YEAR(Assumptions!$F$20)-(MONTH(BW$3)&lt;Assumptions!$F$22))</f>
        <v>19584.157692093751</v>
      </c>
      <c r="BX10" s="83">
        <f>Assumptions!$F$19*(1+Assumptions!$F$21)^(YEAR(BX$3)-YEAR(Assumptions!$F$20)-(MONTH(BX$3)&lt;Assumptions!$F$22))</f>
        <v>20563.365576698441</v>
      </c>
      <c r="BY10" s="83">
        <f>Assumptions!$F$19*(1+Assumptions!$F$21)^(YEAR(BY$3)-YEAR(Assumptions!$F$20)-(MONTH(BY$3)&lt;Assumptions!$F$22))</f>
        <v>20563.365576698441</v>
      </c>
      <c r="BZ10" s="83">
        <f>Assumptions!$F$19*(1+Assumptions!$F$21)^(YEAR(BZ$3)-YEAR(Assumptions!$F$20)-(MONTH(BZ$3)&lt;Assumptions!$F$22))</f>
        <v>20563.365576698441</v>
      </c>
      <c r="CA10" s="83">
        <f>Assumptions!$F$19*(1+Assumptions!$F$21)^(YEAR(CA$3)-YEAR(Assumptions!$F$20)-(MONTH(CA$3)&lt;Assumptions!$F$22))</f>
        <v>20563.365576698441</v>
      </c>
      <c r="CB10" s="83">
        <f>Assumptions!$F$19*(1+Assumptions!$F$21)^(YEAR(CB$3)-YEAR(Assumptions!$F$20)-(MONTH(CB$3)&lt;Assumptions!$F$22))</f>
        <v>20563.365576698441</v>
      </c>
      <c r="CC10" s="83">
        <f>Assumptions!$F$19*(1+Assumptions!$F$21)^(YEAR(CC$3)-YEAR(Assumptions!$F$20)-(MONTH(CC$3)&lt;Assumptions!$F$22))</f>
        <v>20563.365576698441</v>
      </c>
      <c r="CD10" s="83">
        <f>Assumptions!$F$19*(1+Assumptions!$F$21)^(YEAR(CD$3)-YEAR(Assumptions!$F$20)-(MONTH(CD$3)&lt;Assumptions!$F$22))</f>
        <v>20563.365576698441</v>
      </c>
      <c r="CE10" s="83">
        <f>Assumptions!$F$19*(1+Assumptions!$F$21)^(YEAR(CE$3)-YEAR(Assumptions!$F$20)-(MONTH(CE$3)&lt;Assumptions!$F$22))</f>
        <v>20563.365576698441</v>
      </c>
      <c r="CF10" s="83">
        <f>Assumptions!$F$19*(1+Assumptions!$F$21)^(YEAR(CF$3)-YEAR(Assumptions!$F$20)-(MONTH(CF$3)&lt;Assumptions!$F$22))</f>
        <v>20563.365576698441</v>
      </c>
      <c r="CG10" s="83">
        <f>Assumptions!$F$19*(1+Assumptions!$F$21)^(YEAR(CG$3)-YEAR(Assumptions!$F$20)-(MONTH(CG$3)&lt;Assumptions!$F$22))</f>
        <v>20563.365576698441</v>
      </c>
      <c r="CH10" s="83">
        <f>Assumptions!$F$19*(1+Assumptions!$F$21)^(YEAR(CH$3)-YEAR(Assumptions!$F$20)-(MONTH(CH$3)&lt;Assumptions!$F$22))</f>
        <v>20563.365576698441</v>
      </c>
      <c r="CI10" s="83">
        <f>Assumptions!$F$19*(1+Assumptions!$F$21)^(YEAR(CI$3)-YEAR(Assumptions!$F$20)-(MONTH(CI$3)&lt;Assumptions!$F$22))</f>
        <v>20563.365576698441</v>
      </c>
      <c r="CJ10" s="83">
        <f>Assumptions!$F$19*(1+Assumptions!$F$21)^(YEAR(CJ$3)-YEAR(Assumptions!$F$20)-(MONTH(CJ$3)&lt;Assumptions!$F$22))</f>
        <v>21591.533855533362</v>
      </c>
      <c r="CK10" s="83">
        <f>Assumptions!$F$19*(1+Assumptions!$F$21)^(YEAR(CK$3)-YEAR(Assumptions!$F$20)-(MONTH(CK$3)&lt;Assumptions!$F$22))</f>
        <v>21591.533855533362</v>
      </c>
      <c r="CL10" s="83">
        <f>Assumptions!$F$19*(1+Assumptions!$F$21)^(YEAR(CL$3)-YEAR(Assumptions!$F$20)-(MONTH(CL$3)&lt;Assumptions!$F$22))</f>
        <v>21591.533855533362</v>
      </c>
      <c r="CM10" s="83">
        <f>Assumptions!$F$19*(1+Assumptions!$F$21)^(YEAR(CM$3)-YEAR(Assumptions!$F$20)-(MONTH(CM$3)&lt;Assumptions!$F$22))</f>
        <v>21591.533855533362</v>
      </c>
      <c r="CN10" s="83">
        <f>Assumptions!$F$19*(1+Assumptions!$F$21)^(YEAR(CN$3)-YEAR(Assumptions!$F$20)-(MONTH(CN$3)&lt;Assumptions!$F$22))</f>
        <v>21591.533855533362</v>
      </c>
      <c r="CO10" s="83">
        <f>Assumptions!$F$19*(1+Assumptions!$F$21)^(YEAR(CO$3)-YEAR(Assumptions!$F$20)-(MONTH(CO$3)&lt;Assumptions!$F$22))</f>
        <v>21591.533855533362</v>
      </c>
      <c r="CP10" s="83">
        <f>Assumptions!$F$19*(1+Assumptions!$F$21)^(YEAR(CP$3)-YEAR(Assumptions!$F$20)-(MONTH(CP$3)&lt;Assumptions!$F$22))</f>
        <v>21591.533855533362</v>
      </c>
      <c r="CQ10" s="83">
        <f>Assumptions!$F$19*(1+Assumptions!$F$21)^(YEAR(CQ$3)-YEAR(Assumptions!$F$20)-(MONTH(CQ$3)&lt;Assumptions!$F$22))</f>
        <v>21591.533855533362</v>
      </c>
      <c r="CR10" s="83">
        <f>Assumptions!$F$19*(1+Assumptions!$F$21)^(YEAR(CR$3)-YEAR(Assumptions!$F$20)-(MONTH(CR$3)&lt;Assumptions!$F$22))</f>
        <v>21591.533855533362</v>
      </c>
      <c r="CS10" s="83">
        <f>Assumptions!$F$19*(1+Assumptions!$F$21)^(YEAR(CS$3)-YEAR(Assumptions!$F$20)-(MONTH(CS$3)&lt;Assumptions!$F$22))</f>
        <v>21591.533855533362</v>
      </c>
      <c r="CT10" s="83">
        <f>Assumptions!$F$19*(1+Assumptions!$F$21)^(YEAR(CT$3)-YEAR(Assumptions!$F$20)-(MONTH(CT$3)&lt;Assumptions!$F$22))</f>
        <v>21591.533855533362</v>
      </c>
      <c r="CU10" s="83">
        <f>Assumptions!$F$19*(1+Assumptions!$F$21)^(YEAR(CU$3)-YEAR(Assumptions!$F$20)-(MONTH(CU$3)&lt;Assumptions!$F$22))</f>
        <v>21591.533855533362</v>
      </c>
      <c r="CV10" s="83">
        <f>Assumptions!$F$19*(1+Assumptions!$F$21)^(YEAR(CV$3)-YEAR(Assumptions!$F$20)-(MONTH(CV$3)&lt;Assumptions!$F$22))</f>
        <v>22671.110548310029</v>
      </c>
      <c r="CW10" s="83">
        <f>Assumptions!$F$19*(1+Assumptions!$F$21)^(YEAR(CW$3)-YEAR(Assumptions!$F$20)-(MONTH(CW$3)&lt;Assumptions!$F$22))</f>
        <v>22671.110548310029</v>
      </c>
      <c r="CX10" s="83">
        <f>Assumptions!$F$19*(1+Assumptions!$F$21)^(YEAR(CX$3)-YEAR(Assumptions!$F$20)-(MONTH(CX$3)&lt;Assumptions!$F$22))</f>
        <v>22671.110548310029</v>
      </c>
      <c r="CY10" s="83">
        <f>Assumptions!$F$19*(1+Assumptions!$F$21)^(YEAR(CY$3)-YEAR(Assumptions!$F$20)-(MONTH(CY$3)&lt;Assumptions!$F$22))</f>
        <v>22671.110548310029</v>
      </c>
      <c r="CZ10" s="83">
        <f>Assumptions!$F$19*(1+Assumptions!$F$21)^(YEAR(CZ$3)-YEAR(Assumptions!$F$20)-(MONTH(CZ$3)&lt;Assumptions!$F$22))</f>
        <v>22671.110548310029</v>
      </c>
      <c r="DA10" s="83">
        <f>Assumptions!$F$19*(1+Assumptions!$F$21)^(YEAR(DA$3)-YEAR(Assumptions!$F$20)-(MONTH(DA$3)&lt;Assumptions!$F$22))</f>
        <v>22671.110548310029</v>
      </c>
      <c r="DB10" s="83">
        <f>Assumptions!$F$19*(1+Assumptions!$F$21)^(YEAR(DB$3)-YEAR(Assumptions!$F$20)-(MONTH(DB$3)&lt;Assumptions!$F$22))</f>
        <v>22671.110548310029</v>
      </c>
      <c r="DC10" s="83">
        <f>Assumptions!$F$19*(1+Assumptions!$F$21)^(YEAR(DC$3)-YEAR(Assumptions!$F$20)-(MONTH(DC$3)&lt;Assumptions!$F$22))</f>
        <v>22671.110548310029</v>
      </c>
      <c r="DD10" s="83">
        <f>Assumptions!$F$19*(1+Assumptions!$F$21)^(YEAR(DD$3)-YEAR(Assumptions!$F$20)-(MONTH(DD$3)&lt;Assumptions!$F$22))</f>
        <v>22671.110548310029</v>
      </c>
      <c r="DE10" s="83">
        <f>Assumptions!$F$19*(1+Assumptions!$F$21)^(YEAR(DE$3)-YEAR(Assumptions!$F$20)-(MONTH(DE$3)&lt;Assumptions!$F$22))</f>
        <v>22671.110548310029</v>
      </c>
      <c r="DF10" s="83">
        <f>Assumptions!$F$19*(1+Assumptions!$F$21)^(YEAR(DF$3)-YEAR(Assumptions!$F$20)-(MONTH(DF$3)&lt;Assumptions!$F$22))</f>
        <v>22671.110548310029</v>
      </c>
      <c r="DG10" s="83">
        <f>Assumptions!$F$19*(1+Assumptions!$F$21)^(YEAR(DG$3)-YEAR(Assumptions!$F$20)-(MONTH(DG$3)&lt;Assumptions!$F$22))</f>
        <v>22671.110548310029</v>
      </c>
      <c r="DH10" s="83">
        <f>Assumptions!$F$19*(1+Assumptions!$F$21)^(YEAR(DH$3)-YEAR(Assumptions!$F$20)-(MONTH(DH$3)&lt;Assumptions!$F$22))</f>
        <v>23804.66607572553</v>
      </c>
      <c r="DI10" s="83">
        <f>Assumptions!$F$19*(1+Assumptions!$F$21)^(YEAR(DI$3)-YEAR(Assumptions!$F$20)-(MONTH(DI$3)&lt;Assumptions!$F$22))</f>
        <v>23804.66607572553</v>
      </c>
      <c r="DJ10" s="83">
        <f>Assumptions!$F$19*(1+Assumptions!$F$21)^(YEAR(DJ$3)-YEAR(Assumptions!$F$20)-(MONTH(DJ$3)&lt;Assumptions!$F$22))</f>
        <v>23804.66607572553</v>
      </c>
      <c r="DK10" s="83">
        <f>Assumptions!$F$19*(1+Assumptions!$F$21)^(YEAR(DK$3)-YEAR(Assumptions!$F$20)-(MONTH(DK$3)&lt;Assumptions!$F$22))</f>
        <v>23804.66607572553</v>
      </c>
      <c r="DL10" s="83">
        <f>Assumptions!$F$19*(1+Assumptions!$F$21)^(YEAR(DL$3)-YEAR(Assumptions!$F$20)-(MONTH(DL$3)&lt;Assumptions!$F$22))</f>
        <v>23804.66607572553</v>
      </c>
      <c r="DM10" s="83">
        <f>Assumptions!$F$19*(1+Assumptions!$F$21)^(YEAR(DM$3)-YEAR(Assumptions!$F$20)-(MONTH(DM$3)&lt;Assumptions!$F$22))</f>
        <v>23804.66607572553</v>
      </c>
      <c r="DN10" s="83">
        <f>Assumptions!$F$19*(1+Assumptions!$F$21)^(YEAR(DN$3)-YEAR(Assumptions!$F$20)-(MONTH(DN$3)&lt;Assumptions!$F$22))</f>
        <v>23804.66607572553</v>
      </c>
      <c r="DO10" s="83">
        <f>Assumptions!$F$19*(1+Assumptions!$F$21)^(YEAR(DO$3)-YEAR(Assumptions!$F$20)-(MONTH(DO$3)&lt;Assumptions!$F$22))</f>
        <v>23804.66607572553</v>
      </c>
      <c r="DP10" s="83">
        <f>Assumptions!$F$19*(1+Assumptions!$F$21)^(YEAR(DP$3)-YEAR(Assumptions!$F$20)-(MONTH(DP$3)&lt;Assumptions!$F$22))</f>
        <v>23804.66607572553</v>
      </c>
      <c r="DQ10" s="83">
        <f>Assumptions!$F$19*(1+Assumptions!$F$21)^(YEAR(DQ$3)-YEAR(Assumptions!$F$20)-(MONTH(DQ$3)&lt;Assumptions!$F$22))</f>
        <v>23804.66607572553</v>
      </c>
      <c r="DR10" s="83">
        <f>Assumptions!$F$19*(1+Assumptions!$F$21)^(YEAR(DR$3)-YEAR(Assumptions!$F$20)-(MONTH(DR$3)&lt;Assumptions!$F$22))</f>
        <v>23804.66607572553</v>
      </c>
      <c r="DS10" s="83">
        <f>Assumptions!$F$19*(1+Assumptions!$F$21)^(YEAR(DS$3)-YEAR(Assumptions!$F$20)-(MONTH(DS$3)&lt;Assumptions!$F$22))</f>
        <v>23804.66607572553</v>
      </c>
      <c r="DT10" s="83">
        <f>Assumptions!$F$19*(1+Assumptions!$F$21)^(YEAR(DT$3)-YEAR(Assumptions!$F$20)-(MONTH(DT$3)&lt;Assumptions!$F$22))</f>
        <v>24994.899379511808</v>
      </c>
      <c r="DU10" s="83">
        <f>Assumptions!$F$19*(1+Assumptions!$F$21)^(YEAR(DU$3)-YEAR(Assumptions!$F$20)-(MONTH(DU$3)&lt;Assumptions!$F$22))</f>
        <v>24994.899379511808</v>
      </c>
      <c r="DV10" s="83">
        <f>Assumptions!$F$19*(1+Assumptions!$F$21)^(YEAR(DV$3)-YEAR(Assumptions!$F$20)-(MONTH(DV$3)&lt;Assumptions!$F$22))</f>
        <v>24994.899379511808</v>
      </c>
      <c r="DW10" s="83">
        <f>Assumptions!$F$19*(1+Assumptions!$F$21)^(YEAR(DW$3)-YEAR(Assumptions!$F$20)-(MONTH(DW$3)&lt;Assumptions!$F$22))</f>
        <v>24994.899379511808</v>
      </c>
      <c r="DX10" s="83">
        <f>Assumptions!$F$19*(1+Assumptions!$F$21)^(YEAR(DX$3)-YEAR(Assumptions!$F$20)-(MONTH(DX$3)&lt;Assumptions!$F$22))</f>
        <v>24994.899379511808</v>
      </c>
      <c r="DY10" s="83">
        <f>Assumptions!$F$19*(1+Assumptions!$F$21)^(YEAR(DY$3)-YEAR(Assumptions!$F$20)-(MONTH(DY$3)&lt;Assumptions!$F$22))</f>
        <v>24994.899379511808</v>
      </c>
    </row>
    <row r="11" spans="2:129" x14ac:dyDescent="0.55000000000000004">
      <c r="B11" s="69"/>
      <c r="C11" s="69"/>
      <c r="D11" s="69"/>
      <c r="E11" s="69" t="s">
        <v>200</v>
      </c>
      <c r="F11" s="69"/>
      <c r="G11" s="104" t="s">
        <v>43</v>
      </c>
      <c r="H11" s="83">
        <f>SUM(J11:DY11)</f>
        <v>356092.35710398504</v>
      </c>
      <c r="I11" s="83"/>
      <c r="J11" s="83">
        <f>IF(J$3&lt;=Assumptions!$F$25,J10*Assumptions!$F$23,0)</f>
        <v>2301.7049999999999</v>
      </c>
      <c r="K11" s="83">
        <f>IF(K$3&lt;=Assumptions!$F$25,K10*Assumptions!$F$23,0)</f>
        <v>2301.7049999999999</v>
      </c>
      <c r="L11" s="83">
        <f>IF(L$3&lt;=Assumptions!$F$25,L10*Assumptions!$F$23,0)</f>
        <v>2301.7049999999999</v>
      </c>
      <c r="M11" s="83">
        <f>IF(M$3&lt;=Assumptions!$F$25,M10*Assumptions!$F$23,0)</f>
        <v>2301.7049999999999</v>
      </c>
      <c r="N11" s="83">
        <f>IF(N$3&lt;=Assumptions!$F$25,N10*Assumptions!$F$23,0)</f>
        <v>2301.7049999999999</v>
      </c>
      <c r="O11" s="83">
        <f>IF(O$3&lt;=Assumptions!$F$25,O10*Assumptions!$F$23,0)</f>
        <v>2301.7049999999999</v>
      </c>
      <c r="P11" s="83">
        <f>IF(P$3&lt;=Assumptions!$F$25,P10*Assumptions!$F$23,0)</f>
        <v>2416.79025</v>
      </c>
      <c r="Q11" s="83">
        <f>IF(Q$3&lt;=Assumptions!$F$25,Q10*Assumptions!$F$23,0)</f>
        <v>2416.79025</v>
      </c>
      <c r="R11" s="83">
        <f>IF(R$3&lt;=Assumptions!$F$25,R10*Assumptions!$F$23,0)</f>
        <v>2416.79025</v>
      </c>
      <c r="S11" s="83">
        <f>IF(S$3&lt;=Assumptions!$F$25,S10*Assumptions!$F$23,0)</f>
        <v>2416.79025</v>
      </c>
      <c r="T11" s="83">
        <f>IF(T$3&lt;=Assumptions!$F$25,T10*Assumptions!$F$23,0)</f>
        <v>2416.79025</v>
      </c>
      <c r="U11" s="83">
        <f>IF(U$3&lt;=Assumptions!$F$25,U10*Assumptions!$F$23,0)</f>
        <v>2416.79025</v>
      </c>
      <c r="V11" s="83">
        <f>IF(V$3&lt;=Assumptions!$F$25,V10*Assumptions!$F$23,0)</f>
        <v>2416.79025</v>
      </c>
      <c r="W11" s="83">
        <f>IF(W$3&lt;=Assumptions!$F$25,W10*Assumptions!$F$23,0)</f>
        <v>2416.79025</v>
      </c>
      <c r="X11" s="83">
        <f>IF(X$3&lt;=Assumptions!$F$25,X10*Assumptions!$F$23,0)</f>
        <v>2416.79025</v>
      </c>
      <c r="Y11" s="83">
        <f>IF(Y$3&lt;=Assumptions!$F$25,Y10*Assumptions!$F$23,0)</f>
        <v>2416.79025</v>
      </c>
      <c r="Z11" s="83">
        <f>IF(Z$3&lt;=Assumptions!$F$25,Z10*Assumptions!$F$23,0)</f>
        <v>2416.79025</v>
      </c>
      <c r="AA11" s="83">
        <f>IF(AA$3&lt;=Assumptions!$F$25,AA10*Assumptions!$F$23,0)</f>
        <v>2416.79025</v>
      </c>
      <c r="AB11" s="83">
        <f>IF(AB$3&lt;=Assumptions!$F$25,AB10*Assumptions!$F$23,0)</f>
        <v>2537.6297625000002</v>
      </c>
      <c r="AC11" s="83">
        <f>IF(AC$3&lt;=Assumptions!$F$25,AC10*Assumptions!$F$23,0)</f>
        <v>2537.6297625000002</v>
      </c>
      <c r="AD11" s="83">
        <f>IF(AD$3&lt;=Assumptions!$F$25,AD10*Assumptions!$F$23,0)</f>
        <v>2537.6297625000002</v>
      </c>
      <c r="AE11" s="83">
        <f>IF(AE$3&lt;=Assumptions!$F$25,AE10*Assumptions!$F$23,0)</f>
        <v>2537.6297625000002</v>
      </c>
      <c r="AF11" s="83">
        <f>IF(AF$3&lt;=Assumptions!$F$25,AF10*Assumptions!$F$23,0)</f>
        <v>2537.6297625000002</v>
      </c>
      <c r="AG11" s="83">
        <f>IF(AG$3&lt;=Assumptions!$F$25,AG10*Assumptions!$F$23,0)</f>
        <v>2537.6297625000002</v>
      </c>
      <c r="AH11" s="83">
        <f>IF(AH$3&lt;=Assumptions!$F$25,AH10*Assumptions!$F$23,0)</f>
        <v>2537.6297625000002</v>
      </c>
      <c r="AI11" s="83">
        <f>IF(AI$3&lt;=Assumptions!$F$25,AI10*Assumptions!$F$23,0)</f>
        <v>2537.6297625000002</v>
      </c>
      <c r="AJ11" s="83">
        <f>IF(AJ$3&lt;=Assumptions!$F$25,AJ10*Assumptions!$F$23,0)</f>
        <v>2537.6297625000002</v>
      </c>
      <c r="AK11" s="83">
        <f>IF(AK$3&lt;=Assumptions!$F$25,AK10*Assumptions!$F$23,0)</f>
        <v>2537.6297625000002</v>
      </c>
      <c r="AL11" s="83">
        <f>IF(AL$3&lt;=Assumptions!$F$25,AL10*Assumptions!$F$23,0)</f>
        <v>2537.6297625000002</v>
      </c>
      <c r="AM11" s="83">
        <f>IF(AM$3&lt;=Assumptions!$F$25,AM10*Assumptions!$F$23,0)</f>
        <v>2537.6297625000002</v>
      </c>
      <c r="AN11" s="83">
        <f>IF(AN$3&lt;=Assumptions!$F$25,AN10*Assumptions!$F$23,0)</f>
        <v>2664.5112506250002</v>
      </c>
      <c r="AO11" s="83">
        <f>IF(AO$3&lt;=Assumptions!$F$25,AO10*Assumptions!$F$23,0)</f>
        <v>2664.5112506250002</v>
      </c>
      <c r="AP11" s="83">
        <f>IF(AP$3&lt;=Assumptions!$F$25,AP10*Assumptions!$F$23,0)</f>
        <v>2664.5112506250002</v>
      </c>
      <c r="AQ11" s="83">
        <f>IF(AQ$3&lt;=Assumptions!$F$25,AQ10*Assumptions!$F$23,0)</f>
        <v>2664.5112506250002</v>
      </c>
      <c r="AR11" s="83">
        <f>IF(AR$3&lt;=Assumptions!$F$25,AR10*Assumptions!$F$23,0)</f>
        <v>2664.5112506250002</v>
      </c>
      <c r="AS11" s="83">
        <f>IF(AS$3&lt;=Assumptions!$F$25,AS10*Assumptions!$F$23,0)</f>
        <v>2664.5112506250002</v>
      </c>
      <c r="AT11" s="83">
        <f>IF(AT$3&lt;=Assumptions!$F$25,AT10*Assumptions!$F$23,0)</f>
        <v>2664.5112506250002</v>
      </c>
      <c r="AU11" s="83">
        <f>IF(AU$3&lt;=Assumptions!$F$25,AU10*Assumptions!$F$23,0)</f>
        <v>2664.5112506250002</v>
      </c>
      <c r="AV11" s="83">
        <f>IF(AV$3&lt;=Assumptions!$F$25,AV10*Assumptions!$F$23,0)</f>
        <v>2664.5112506250002</v>
      </c>
      <c r="AW11" s="83">
        <f>IF(AW$3&lt;=Assumptions!$F$25,AW10*Assumptions!$F$23,0)</f>
        <v>2664.5112506250002</v>
      </c>
      <c r="AX11" s="83">
        <f>IF(AX$3&lt;=Assumptions!$F$25,AX10*Assumptions!$F$23,0)</f>
        <v>2664.5112506250002</v>
      </c>
      <c r="AY11" s="83">
        <f>IF(AY$3&lt;=Assumptions!$F$25,AY10*Assumptions!$F$23,0)</f>
        <v>2664.5112506250002</v>
      </c>
      <c r="AZ11" s="83">
        <f>IF(AZ$3&lt;=Assumptions!$F$25,AZ10*Assumptions!$F$23,0)</f>
        <v>2797.7368131562503</v>
      </c>
      <c r="BA11" s="83">
        <f>IF(BA$3&lt;=Assumptions!$F$25,BA10*Assumptions!$F$23,0)</f>
        <v>2797.7368131562503</v>
      </c>
      <c r="BB11" s="83">
        <f>IF(BB$3&lt;=Assumptions!$F$25,BB10*Assumptions!$F$23,0)</f>
        <v>2797.7368131562503</v>
      </c>
      <c r="BC11" s="83">
        <f>IF(BC$3&lt;=Assumptions!$F$25,BC10*Assumptions!$F$23,0)</f>
        <v>2797.7368131562503</v>
      </c>
      <c r="BD11" s="83">
        <f>IF(BD$3&lt;=Assumptions!$F$25,BD10*Assumptions!$F$23,0)</f>
        <v>2797.7368131562503</v>
      </c>
      <c r="BE11" s="83">
        <f>IF(BE$3&lt;=Assumptions!$F$25,BE10*Assumptions!$F$23,0)</f>
        <v>2797.7368131562503</v>
      </c>
      <c r="BF11" s="83">
        <f>IF(BF$3&lt;=Assumptions!$F$25,BF10*Assumptions!$F$23,0)</f>
        <v>2797.7368131562503</v>
      </c>
      <c r="BG11" s="83">
        <f>IF(BG$3&lt;=Assumptions!$F$25,BG10*Assumptions!$F$23,0)</f>
        <v>2797.7368131562503</v>
      </c>
      <c r="BH11" s="83">
        <f>IF(BH$3&lt;=Assumptions!$F$25,BH10*Assumptions!$F$23,0)</f>
        <v>2797.7368131562503</v>
      </c>
      <c r="BI11" s="83">
        <f>IF(BI$3&lt;=Assumptions!$F$25,BI10*Assumptions!$F$23,0)</f>
        <v>2797.7368131562503</v>
      </c>
      <c r="BJ11" s="83">
        <f>IF(BJ$3&lt;=Assumptions!$F$25,BJ10*Assumptions!$F$23,0)</f>
        <v>2797.7368131562503</v>
      </c>
      <c r="BK11" s="83">
        <f>IF(BK$3&lt;=Assumptions!$F$25,BK10*Assumptions!$F$23,0)</f>
        <v>2797.7368131562503</v>
      </c>
      <c r="BL11" s="83">
        <f>IF(BL$3&lt;=Assumptions!$F$25,BL10*Assumptions!$F$23,0)</f>
        <v>2937.6236538140624</v>
      </c>
      <c r="BM11" s="83">
        <f>IF(BM$3&lt;=Assumptions!$F$25,BM10*Assumptions!$F$23,0)</f>
        <v>2937.6236538140624</v>
      </c>
      <c r="BN11" s="83">
        <f>IF(BN$3&lt;=Assumptions!$F$25,BN10*Assumptions!$F$23,0)</f>
        <v>2937.6236538140624</v>
      </c>
      <c r="BO11" s="83">
        <f>IF(BO$3&lt;=Assumptions!$F$25,BO10*Assumptions!$F$23,0)</f>
        <v>2937.6236538140624</v>
      </c>
      <c r="BP11" s="83">
        <f>IF(BP$3&lt;=Assumptions!$F$25,BP10*Assumptions!$F$23,0)</f>
        <v>2937.6236538140624</v>
      </c>
      <c r="BQ11" s="83">
        <f>IF(BQ$3&lt;=Assumptions!$F$25,BQ10*Assumptions!$F$23,0)</f>
        <v>2937.6236538140624</v>
      </c>
      <c r="BR11" s="83">
        <f>IF(BR$3&lt;=Assumptions!$F$25,BR10*Assumptions!$F$23,0)</f>
        <v>2937.6236538140624</v>
      </c>
      <c r="BS11" s="83">
        <f>IF(BS$3&lt;=Assumptions!$F$25,BS10*Assumptions!$F$23,0)</f>
        <v>2937.6236538140624</v>
      </c>
      <c r="BT11" s="83">
        <f>IF(BT$3&lt;=Assumptions!$F$25,BT10*Assumptions!$F$23,0)</f>
        <v>2937.6236538140624</v>
      </c>
      <c r="BU11" s="83">
        <f>IF(BU$3&lt;=Assumptions!$F$25,BU10*Assumptions!$F$23,0)</f>
        <v>2937.6236538140624</v>
      </c>
      <c r="BV11" s="83">
        <f>IF(BV$3&lt;=Assumptions!$F$25,BV10*Assumptions!$F$23,0)</f>
        <v>2937.6236538140624</v>
      </c>
      <c r="BW11" s="83">
        <f>IF(BW$3&lt;=Assumptions!$F$25,BW10*Assumptions!$F$23,0)</f>
        <v>2937.6236538140624</v>
      </c>
      <c r="BX11" s="83">
        <f>IF(BX$3&lt;=Assumptions!$F$25,BX10*Assumptions!$F$23,0)</f>
        <v>3084.504836504766</v>
      </c>
      <c r="BY11" s="83">
        <f>IF(BY$3&lt;=Assumptions!$F$25,BY10*Assumptions!$F$23,0)</f>
        <v>3084.504836504766</v>
      </c>
      <c r="BZ11" s="83">
        <f>IF(BZ$3&lt;=Assumptions!$F$25,BZ10*Assumptions!$F$23,0)</f>
        <v>3084.504836504766</v>
      </c>
      <c r="CA11" s="83">
        <f>IF(CA$3&lt;=Assumptions!$F$25,CA10*Assumptions!$F$23,0)</f>
        <v>3084.504836504766</v>
      </c>
      <c r="CB11" s="83">
        <f>IF(CB$3&lt;=Assumptions!$F$25,CB10*Assumptions!$F$23,0)</f>
        <v>3084.504836504766</v>
      </c>
      <c r="CC11" s="83">
        <f>IF(CC$3&lt;=Assumptions!$F$25,CC10*Assumptions!$F$23,0)</f>
        <v>3084.504836504766</v>
      </c>
      <c r="CD11" s="83">
        <f>IF(CD$3&lt;=Assumptions!$F$25,CD10*Assumptions!$F$23,0)</f>
        <v>3084.504836504766</v>
      </c>
      <c r="CE11" s="83">
        <f>IF(CE$3&lt;=Assumptions!$F$25,CE10*Assumptions!$F$23,0)</f>
        <v>3084.504836504766</v>
      </c>
      <c r="CF11" s="83">
        <f>IF(CF$3&lt;=Assumptions!$F$25,CF10*Assumptions!$F$23,0)</f>
        <v>3084.504836504766</v>
      </c>
      <c r="CG11" s="83">
        <f>IF(CG$3&lt;=Assumptions!$F$25,CG10*Assumptions!$F$23,0)</f>
        <v>3084.504836504766</v>
      </c>
      <c r="CH11" s="83">
        <f>IF(CH$3&lt;=Assumptions!$F$25,CH10*Assumptions!$F$23,0)</f>
        <v>3084.504836504766</v>
      </c>
      <c r="CI11" s="83">
        <f>IF(CI$3&lt;=Assumptions!$F$25,CI10*Assumptions!$F$23,0)</f>
        <v>3084.504836504766</v>
      </c>
      <c r="CJ11" s="83">
        <f>IF(CJ$3&lt;=Assumptions!$F$25,CJ10*Assumptions!$F$23,0)</f>
        <v>3238.7300783300043</v>
      </c>
      <c r="CK11" s="83">
        <f>IF(CK$3&lt;=Assumptions!$F$25,CK10*Assumptions!$F$23,0)</f>
        <v>3238.7300783300043</v>
      </c>
      <c r="CL11" s="83">
        <f>IF(CL$3&lt;=Assumptions!$F$25,CL10*Assumptions!$F$23,0)</f>
        <v>3238.7300783300043</v>
      </c>
      <c r="CM11" s="83">
        <f>IF(CM$3&lt;=Assumptions!$F$25,CM10*Assumptions!$F$23,0)</f>
        <v>3238.7300783300043</v>
      </c>
      <c r="CN11" s="83">
        <f>IF(CN$3&lt;=Assumptions!$F$25,CN10*Assumptions!$F$23,0)</f>
        <v>3238.7300783300043</v>
      </c>
      <c r="CO11" s="83">
        <f>IF(CO$3&lt;=Assumptions!$F$25,CO10*Assumptions!$F$23,0)</f>
        <v>3238.7300783300043</v>
      </c>
      <c r="CP11" s="83">
        <f>IF(CP$3&lt;=Assumptions!$F$25,CP10*Assumptions!$F$23,0)</f>
        <v>3238.7300783300043</v>
      </c>
      <c r="CQ11" s="83">
        <f>IF(CQ$3&lt;=Assumptions!$F$25,CQ10*Assumptions!$F$23,0)</f>
        <v>3238.7300783300043</v>
      </c>
      <c r="CR11" s="83">
        <f>IF(CR$3&lt;=Assumptions!$F$25,CR10*Assumptions!$F$23,0)</f>
        <v>3238.7300783300043</v>
      </c>
      <c r="CS11" s="83">
        <f>IF(CS$3&lt;=Assumptions!$F$25,CS10*Assumptions!$F$23,0)</f>
        <v>3238.7300783300043</v>
      </c>
      <c r="CT11" s="83">
        <f>IF(CT$3&lt;=Assumptions!$F$25,CT10*Assumptions!$F$23,0)</f>
        <v>3238.7300783300043</v>
      </c>
      <c r="CU11" s="83">
        <f>IF(CU$3&lt;=Assumptions!$F$25,CU10*Assumptions!$F$23,0)</f>
        <v>3238.7300783300043</v>
      </c>
      <c r="CV11" s="83">
        <f>IF(CV$3&lt;=Assumptions!$F$25,CV10*Assumptions!$F$23,0)</f>
        <v>3400.6665822465043</v>
      </c>
      <c r="CW11" s="83">
        <f>IF(CW$3&lt;=Assumptions!$F$25,CW10*Assumptions!$F$23,0)</f>
        <v>3400.6665822465043</v>
      </c>
      <c r="CX11" s="83">
        <f>IF(CX$3&lt;=Assumptions!$F$25,CX10*Assumptions!$F$23,0)</f>
        <v>3400.6665822465043</v>
      </c>
      <c r="CY11" s="83">
        <f>IF(CY$3&lt;=Assumptions!$F$25,CY10*Assumptions!$F$23,0)</f>
        <v>3400.6665822465043</v>
      </c>
      <c r="CZ11" s="83">
        <f>IF(CZ$3&lt;=Assumptions!$F$25,CZ10*Assumptions!$F$23,0)</f>
        <v>3400.6665822465043</v>
      </c>
      <c r="DA11" s="83">
        <f>IF(DA$3&lt;=Assumptions!$F$25,DA10*Assumptions!$F$23,0)</f>
        <v>3400.6665822465043</v>
      </c>
      <c r="DB11" s="83">
        <f>IF(DB$3&lt;=Assumptions!$F$25,DB10*Assumptions!$F$23,0)</f>
        <v>3400.6665822465043</v>
      </c>
      <c r="DC11" s="83">
        <f>IF(DC$3&lt;=Assumptions!$F$25,DC10*Assumptions!$F$23,0)</f>
        <v>3400.6665822465043</v>
      </c>
      <c r="DD11" s="83">
        <f>IF(DD$3&lt;=Assumptions!$F$25,DD10*Assumptions!$F$23,0)</f>
        <v>3400.6665822465043</v>
      </c>
      <c r="DE11" s="83">
        <f>IF(DE$3&lt;=Assumptions!$F$25,DE10*Assumptions!$F$23,0)</f>
        <v>3400.6665822465043</v>
      </c>
      <c r="DF11" s="83">
        <f>IF(DF$3&lt;=Assumptions!$F$25,DF10*Assumptions!$F$23,0)</f>
        <v>3400.6665822465043</v>
      </c>
      <c r="DG11" s="83">
        <f>IF(DG$3&lt;=Assumptions!$F$25,DG10*Assumptions!$F$23,0)</f>
        <v>3400.6665822465043</v>
      </c>
      <c r="DH11" s="83">
        <f>IF(DH$3&lt;=Assumptions!$F$25,DH10*Assumptions!$F$23,0)</f>
        <v>3570.6999113588295</v>
      </c>
      <c r="DI11" s="83">
        <f>IF(DI$3&lt;=Assumptions!$F$25,DI10*Assumptions!$F$23,0)</f>
        <v>3570.6999113588295</v>
      </c>
      <c r="DJ11" s="83">
        <f>IF(DJ$3&lt;=Assumptions!$F$25,DJ10*Assumptions!$F$23,0)</f>
        <v>3570.6999113588295</v>
      </c>
      <c r="DK11" s="83">
        <f>IF(DK$3&lt;=Assumptions!$F$25,DK10*Assumptions!$F$23,0)</f>
        <v>3570.6999113588295</v>
      </c>
      <c r="DL11" s="83">
        <f>IF(DL$3&lt;=Assumptions!$F$25,DL10*Assumptions!$F$23,0)</f>
        <v>3570.6999113588295</v>
      </c>
      <c r="DM11" s="83">
        <f>IF(DM$3&lt;=Assumptions!$F$25,DM10*Assumptions!$F$23,0)</f>
        <v>3570.6999113588295</v>
      </c>
      <c r="DN11" s="83">
        <f>IF(DN$3&lt;=Assumptions!$F$25,DN10*Assumptions!$F$23,0)</f>
        <v>3570.6999113588295</v>
      </c>
      <c r="DO11" s="83">
        <f>IF(DO$3&lt;=Assumptions!$F$25,DO10*Assumptions!$F$23,0)</f>
        <v>3570.6999113588295</v>
      </c>
      <c r="DP11" s="83">
        <f>IF(DP$3&lt;=Assumptions!$F$25,DP10*Assumptions!$F$23,0)</f>
        <v>3570.6999113588295</v>
      </c>
      <c r="DQ11" s="83">
        <f>IF(DQ$3&lt;=Assumptions!$F$25,DQ10*Assumptions!$F$23,0)</f>
        <v>3570.6999113588295</v>
      </c>
      <c r="DR11" s="83">
        <f>IF(DR$3&lt;=Assumptions!$F$25,DR10*Assumptions!$F$23,0)</f>
        <v>3570.6999113588295</v>
      </c>
      <c r="DS11" s="83">
        <f>IF(DS$3&lt;=Assumptions!$F$25,DS10*Assumptions!$F$23,0)</f>
        <v>3570.6999113588295</v>
      </c>
      <c r="DT11" s="83">
        <f>IF(DT$3&lt;=Assumptions!$F$25,DT10*Assumptions!$F$23,0)</f>
        <v>3749.2349069267711</v>
      </c>
      <c r="DU11" s="83">
        <f>IF(DU$3&lt;=Assumptions!$F$25,DU10*Assumptions!$F$23,0)</f>
        <v>3749.2349069267711</v>
      </c>
      <c r="DV11" s="83">
        <f>IF(DV$3&lt;=Assumptions!$F$25,DV10*Assumptions!$F$23,0)</f>
        <v>3749.2349069267711</v>
      </c>
      <c r="DW11" s="83">
        <f>IF(DW$3&lt;=Assumptions!$F$25,DW10*Assumptions!$F$23,0)</f>
        <v>3749.2349069267711</v>
      </c>
      <c r="DX11" s="83">
        <f>IF(DX$3&lt;=Assumptions!$F$25,DX10*Assumptions!$F$23,0)</f>
        <v>3749.2349069267711</v>
      </c>
      <c r="DY11" s="83">
        <f>IF(DY$3&lt;=Assumptions!$F$25,DY10*Assumptions!$F$23,0)</f>
        <v>3749.2349069267711</v>
      </c>
    </row>
    <row r="12" spans="2:129" x14ac:dyDescent="0.55000000000000004">
      <c r="B12" s="69"/>
      <c r="C12" s="69"/>
      <c r="D12" s="69"/>
      <c r="E12" s="69" t="s">
        <v>84</v>
      </c>
      <c r="F12" s="69"/>
      <c r="G12" s="104" t="s">
        <v>43</v>
      </c>
      <c r="H12" s="83">
        <f>SUM(J12:DY12)</f>
        <v>272384.39999999962</v>
      </c>
      <c r="I12" s="83"/>
      <c r="J12" s="84">
        <f>Assumptions!$F$32</f>
        <v>2269.87</v>
      </c>
      <c r="K12" s="84">
        <f>Assumptions!$F$32</f>
        <v>2269.87</v>
      </c>
      <c r="L12" s="84">
        <f>Assumptions!$F$32</f>
        <v>2269.87</v>
      </c>
      <c r="M12" s="84">
        <f>Assumptions!$F$32</f>
        <v>2269.87</v>
      </c>
      <c r="N12" s="84">
        <f>Assumptions!$F$32</f>
        <v>2269.87</v>
      </c>
      <c r="O12" s="84">
        <f>Assumptions!$F$32</f>
        <v>2269.87</v>
      </c>
      <c r="P12" s="84">
        <f>Assumptions!$F$32</f>
        <v>2269.87</v>
      </c>
      <c r="Q12" s="84">
        <f>Assumptions!$F$32</f>
        <v>2269.87</v>
      </c>
      <c r="R12" s="84">
        <f>Assumptions!$F$32</f>
        <v>2269.87</v>
      </c>
      <c r="S12" s="84">
        <f>Assumptions!$F$32</f>
        <v>2269.87</v>
      </c>
      <c r="T12" s="84">
        <f>Assumptions!$F$32</f>
        <v>2269.87</v>
      </c>
      <c r="U12" s="84">
        <f>Assumptions!$F$32</f>
        <v>2269.87</v>
      </c>
      <c r="V12" s="84">
        <f>Assumptions!$F$32</f>
        <v>2269.87</v>
      </c>
      <c r="W12" s="84">
        <f>Assumptions!$F$32</f>
        <v>2269.87</v>
      </c>
      <c r="X12" s="84">
        <f>Assumptions!$F$32</f>
        <v>2269.87</v>
      </c>
      <c r="Y12" s="84">
        <f>Assumptions!$F$32</f>
        <v>2269.87</v>
      </c>
      <c r="Z12" s="84">
        <f>Assumptions!$F$32</f>
        <v>2269.87</v>
      </c>
      <c r="AA12" s="84">
        <f>Assumptions!$F$32</f>
        <v>2269.87</v>
      </c>
      <c r="AB12" s="84">
        <f>Assumptions!$F$32</f>
        <v>2269.87</v>
      </c>
      <c r="AC12" s="84">
        <f>Assumptions!$F$32</f>
        <v>2269.87</v>
      </c>
      <c r="AD12" s="84">
        <f>Assumptions!$F$32</f>
        <v>2269.87</v>
      </c>
      <c r="AE12" s="84">
        <f>Assumptions!$F$32</f>
        <v>2269.87</v>
      </c>
      <c r="AF12" s="84">
        <f>Assumptions!$F$32</f>
        <v>2269.87</v>
      </c>
      <c r="AG12" s="84">
        <f>Assumptions!$F$32</f>
        <v>2269.87</v>
      </c>
      <c r="AH12" s="84">
        <f>Assumptions!$F$32</f>
        <v>2269.87</v>
      </c>
      <c r="AI12" s="84">
        <f>Assumptions!$F$32</f>
        <v>2269.87</v>
      </c>
      <c r="AJ12" s="84">
        <f>Assumptions!$F$32</f>
        <v>2269.87</v>
      </c>
      <c r="AK12" s="84">
        <f>Assumptions!$F$32</f>
        <v>2269.87</v>
      </c>
      <c r="AL12" s="84">
        <f>Assumptions!$F$32</f>
        <v>2269.87</v>
      </c>
      <c r="AM12" s="84">
        <f>Assumptions!$F$32</f>
        <v>2269.87</v>
      </c>
      <c r="AN12" s="84">
        <f>Assumptions!$F$32</f>
        <v>2269.87</v>
      </c>
      <c r="AO12" s="84">
        <f>Assumptions!$F$32</f>
        <v>2269.87</v>
      </c>
      <c r="AP12" s="84">
        <f>Assumptions!$F$32</f>
        <v>2269.87</v>
      </c>
      <c r="AQ12" s="84">
        <f>Assumptions!$F$32</f>
        <v>2269.87</v>
      </c>
      <c r="AR12" s="84">
        <f>Assumptions!$F$32</f>
        <v>2269.87</v>
      </c>
      <c r="AS12" s="84">
        <f>Assumptions!$F$32</f>
        <v>2269.87</v>
      </c>
      <c r="AT12" s="84">
        <f>Assumptions!$F$32</f>
        <v>2269.87</v>
      </c>
      <c r="AU12" s="84">
        <f>Assumptions!$F$32</f>
        <v>2269.87</v>
      </c>
      <c r="AV12" s="84">
        <f>Assumptions!$F$32</f>
        <v>2269.87</v>
      </c>
      <c r="AW12" s="84">
        <f>Assumptions!$F$32</f>
        <v>2269.87</v>
      </c>
      <c r="AX12" s="84">
        <f>Assumptions!$F$32</f>
        <v>2269.87</v>
      </c>
      <c r="AY12" s="84">
        <f>Assumptions!$F$32</f>
        <v>2269.87</v>
      </c>
      <c r="AZ12" s="84">
        <f>Assumptions!$F$32</f>
        <v>2269.87</v>
      </c>
      <c r="BA12" s="84">
        <f>Assumptions!$F$32</f>
        <v>2269.87</v>
      </c>
      <c r="BB12" s="84">
        <f>Assumptions!$F$32</f>
        <v>2269.87</v>
      </c>
      <c r="BC12" s="84">
        <f>Assumptions!$F$32</f>
        <v>2269.87</v>
      </c>
      <c r="BD12" s="84">
        <f>Assumptions!$F$32</f>
        <v>2269.87</v>
      </c>
      <c r="BE12" s="84">
        <f>Assumptions!$F$32</f>
        <v>2269.87</v>
      </c>
      <c r="BF12" s="84">
        <f>Assumptions!$F$32</f>
        <v>2269.87</v>
      </c>
      <c r="BG12" s="84">
        <f>Assumptions!$F$32</f>
        <v>2269.87</v>
      </c>
      <c r="BH12" s="84">
        <f>Assumptions!$F$32</f>
        <v>2269.87</v>
      </c>
      <c r="BI12" s="84">
        <f>Assumptions!$F$32</f>
        <v>2269.87</v>
      </c>
      <c r="BJ12" s="84">
        <f>Assumptions!$F$32</f>
        <v>2269.87</v>
      </c>
      <c r="BK12" s="84">
        <f>Assumptions!$F$32</f>
        <v>2269.87</v>
      </c>
      <c r="BL12" s="84">
        <f>Assumptions!$F$32</f>
        <v>2269.87</v>
      </c>
      <c r="BM12" s="84">
        <f>Assumptions!$F$32</f>
        <v>2269.87</v>
      </c>
      <c r="BN12" s="84">
        <f>Assumptions!$F$32</f>
        <v>2269.87</v>
      </c>
      <c r="BO12" s="84">
        <f>Assumptions!$F$32</f>
        <v>2269.87</v>
      </c>
      <c r="BP12" s="84">
        <f>Assumptions!$F$32</f>
        <v>2269.87</v>
      </c>
      <c r="BQ12" s="84">
        <f>Assumptions!$F$32</f>
        <v>2269.87</v>
      </c>
      <c r="BR12" s="84">
        <f>Assumptions!$F$32</f>
        <v>2269.87</v>
      </c>
      <c r="BS12" s="84">
        <f>Assumptions!$F$32</f>
        <v>2269.87</v>
      </c>
      <c r="BT12" s="84">
        <f>Assumptions!$F$32</f>
        <v>2269.87</v>
      </c>
      <c r="BU12" s="84">
        <f>Assumptions!$F$32</f>
        <v>2269.87</v>
      </c>
      <c r="BV12" s="84">
        <f>Assumptions!$F$32</f>
        <v>2269.87</v>
      </c>
      <c r="BW12" s="84">
        <f>Assumptions!$F$32</f>
        <v>2269.87</v>
      </c>
      <c r="BX12" s="84">
        <f>Assumptions!$F$32</f>
        <v>2269.87</v>
      </c>
      <c r="BY12" s="84">
        <f>Assumptions!$F$32</f>
        <v>2269.87</v>
      </c>
      <c r="BZ12" s="84">
        <f>Assumptions!$F$32</f>
        <v>2269.87</v>
      </c>
      <c r="CA12" s="84">
        <f>Assumptions!$F$32</f>
        <v>2269.87</v>
      </c>
      <c r="CB12" s="84">
        <f>Assumptions!$F$32</f>
        <v>2269.87</v>
      </c>
      <c r="CC12" s="84">
        <f>Assumptions!$F$32</f>
        <v>2269.87</v>
      </c>
      <c r="CD12" s="84">
        <f>Assumptions!$F$32</f>
        <v>2269.87</v>
      </c>
      <c r="CE12" s="84">
        <f>Assumptions!$F$32</f>
        <v>2269.87</v>
      </c>
      <c r="CF12" s="84">
        <f>Assumptions!$F$32</f>
        <v>2269.87</v>
      </c>
      <c r="CG12" s="84">
        <f>Assumptions!$F$32</f>
        <v>2269.87</v>
      </c>
      <c r="CH12" s="84">
        <f>Assumptions!$F$32</f>
        <v>2269.87</v>
      </c>
      <c r="CI12" s="84">
        <f>Assumptions!$F$32</f>
        <v>2269.87</v>
      </c>
      <c r="CJ12" s="84">
        <f>Assumptions!$F$32</f>
        <v>2269.87</v>
      </c>
      <c r="CK12" s="84">
        <f>Assumptions!$F$32</f>
        <v>2269.87</v>
      </c>
      <c r="CL12" s="84">
        <f>Assumptions!$F$32</f>
        <v>2269.87</v>
      </c>
      <c r="CM12" s="84">
        <f>Assumptions!$F$32</f>
        <v>2269.87</v>
      </c>
      <c r="CN12" s="84">
        <f>Assumptions!$F$32</f>
        <v>2269.87</v>
      </c>
      <c r="CO12" s="84">
        <f>Assumptions!$F$32</f>
        <v>2269.87</v>
      </c>
      <c r="CP12" s="84">
        <f>Assumptions!$F$32</f>
        <v>2269.87</v>
      </c>
      <c r="CQ12" s="84">
        <f>Assumptions!$F$32</f>
        <v>2269.87</v>
      </c>
      <c r="CR12" s="84">
        <f>Assumptions!$F$32</f>
        <v>2269.87</v>
      </c>
      <c r="CS12" s="84">
        <f>Assumptions!$F$32</f>
        <v>2269.87</v>
      </c>
      <c r="CT12" s="84">
        <f>Assumptions!$F$32</f>
        <v>2269.87</v>
      </c>
      <c r="CU12" s="84">
        <f>Assumptions!$F$32</f>
        <v>2269.87</v>
      </c>
      <c r="CV12" s="84">
        <f>Assumptions!$F$32</f>
        <v>2269.87</v>
      </c>
      <c r="CW12" s="84">
        <f>Assumptions!$F$32</f>
        <v>2269.87</v>
      </c>
      <c r="CX12" s="84">
        <f>Assumptions!$F$32</f>
        <v>2269.87</v>
      </c>
      <c r="CY12" s="84">
        <f>Assumptions!$F$32</f>
        <v>2269.87</v>
      </c>
      <c r="CZ12" s="84">
        <f>Assumptions!$F$32</f>
        <v>2269.87</v>
      </c>
      <c r="DA12" s="84">
        <f>Assumptions!$F$32</f>
        <v>2269.87</v>
      </c>
      <c r="DB12" s="84">
        <f>Assumptions!$F$32</f>
        <v>2269.87</v>
      </c>
      <c r="DC12" s="84">
        <f>Assumptions!$F$32</f>
        <v>2269.87</v>
      </c>
      <c r="DD12" s="84">
        <f>Assumptions!$F$32</f>
        <v>2269.87</v>
      </c>
      <c r="DE12" s="84">
        <f>Assumptions!$F$32</f>
        <v>2269.87</v>
      </c>
      <c r="DF12" s="84">
        <f>Assumptions!$F$32</f>
        <v>2269.87</v>
      </c>
      <c r="DG12" s="84">
        <f>Assumptions!$F$32</f>
        <v>2269.87</v>
      </c>
      <c r="DH12" s="84">
        <f>Assumptions!$F$32</f>
        <v>2269.87</v>
      </c>
      <c r="DI12" s="84">
        <f>Assumptions!$F$32</f>
        <v>2269.87</v>
      </c>
      <c r="DJ12" s="84">
        <f>Assumptions!$F$32</f>
        <v>2269.87</v>
      </c>
      <c r="DK12" s="84">
        <f>Assumptions!$F$32</f>
        <v>2269.87</v>
      </c>
      <c r="DL12" s="84">
        <f>Assumptions!$F$32</f>
        <v>2269.87</v>
      </c>
      <c r="DM12" s="84">
        <f>Assumptions!$F$32</f>
        <v>2269.87</v>
      </c>
      <c r="DN12" s="84">
        <f>Assumptions!$F$32</f>
        <v>2269.87</v>
      </c>
      <c r="DO12" s="84">
        <f>Assumptions!$F$32</f>
        <v>2269.87</v>
      </c>
      <c r="DP12" s="84">
        <f>Assumptions!$F$32</f>
        <v>2269.87</v>
      </c>
      <c r="DQ12" s="84">
        <f>Assumptions!$F$32</f>
        <v>2269.87</v>
      </c>
      <c r="DR12" s="84">
        <f>Assumptions!$F$32</f>
        <v>2269.87</v>
      </c>
      <c r="DS12" s="84">
        <f>Assumptions!$F$32</f>
        <v>2269.87</v>
      </c>
      <c r="DT12" s="84">
        <f>Assumptions!$F$32</f>
        <v>2269.87</v>
      </c>
      <c r="DU12" s="84">
        <f>Assumptions!$F$32</f>
        <v>2269.87</v>
      </c>
      <c r="DV12" s="84">
        <f>Assumptions!$F$32</f>
        <v>2269.87</v>
      </c>
      <c r="DW12" s="84">
        <f>Assumptions!$F$32</f>
        <v>2269.87</v>
      </c>
      <c r="DX12" s="84">
        <f>Assumptions!$F$32</f>
        <v>2269.87</v>
      </c>
      <c r="DY12" s="84">
        <f>Assumptions!$F$32</f>
        <v>2269.87</v>
      </c>
    </row>
    <row r="13" spans="2:129" x14ac:dyDescent="0.55000000000000004">
      <c r="B13" s="69"/>
      <c r="C13" s="69"/>
      <c r="D13" s="69"/>
      <c r="E13" s="69" t="s">
        <v>85</v>
      </c>
      <c r="F13" s="69"/>
      <c r="G13" s="104" t="s">
        <v>43</v>
      </c>
      <c r="H13" s="83">
        <f>SUM(J13:DY13)</f>
        <v>1938290.0000000033</v>
      </c>
      <c r="I13" s="83"/>
      <c r="J13" s="83">
        <f>Assumptions!$F$33/Assumptions!$F$13</f>
        <v>16152.416666666666</v>
      </c>
      <c r="K13" s="83">
        <f>Assumptions!$F$33/Assumptions!$F$13</f>
        <v>16152.416666666666</v>
      </c>
      <c r="L13" s="83">
        <f>Assumptions!$F$33/Assumptions!$F$13</f>
        <v>16152.416666666666</v>
      </c>
      <c r="M13" s="83">
        <f>Assumptions!$F$33/Assumptions!$F$13</f>
        <v>16152.416666666666</v>
      </c>
      <c r="N13" s="83">
        <f>Assumptions!$F$33/Assumptions!$F$13</f>
        <v>16152.416666666666</v>
      </c>
      <c r="O13" s="83">
        <f>Assumptions!$F$33/Assumptions!$F$13</f>
        <v>16152.416666666666</v>
      </c>
      <c r="P13" s="83">
        <f>Assumptions!$F$33/Assumptions!$F$13</f>
        <v>16152.416666666666</v>
      </c>
      <c r="Q13" s="83">
        <f>Assumptions!$F$33/Assumptions!$F$13</f>
        <v>16152.416666666666</v>
      </c>
      <c r="R13" s="83">
        <f>Assumptions!$F$33/Assumptions!$F$13</f>
        <v>16152.416666666666</v>
      </c>
      <c r="S13" s="83">
        <f>Assumptions!$F$33/Assumptions!$F$13</f>
        <v>16152.416666666666</v>
      </c>
      <c r="T13" s="83">
        <f>Assumptions!$F$33/Assumptions!$F$13</f>
        <v>16152.416666666666</v>
      </c>
      <c r="U13" s="83">
        <f>Assumptions!$F$33/Assumptions!$F$13</f>
        <v>16152.416666666666</v>
      </c>
      <c r="V13" s="83">
        <f>Assumptions!$F$33/Assumptions!$F$13</f>
        <v>16152.416666666666</v>
      </c>
      <c r="W13" s="83">
        <f>Assumptions!$F$33/Assumptions!$F$13</f>
        <v>16152.416666666666</v>
      </c>
      <c r="X13" s="83">
        <f>Assumptions!$F$33/Assumptions!$F$13</f>
        <v>16152.416666666666</v>
      </c>
      <c r="Y13" s="83">
        <f>Assumptions!$F$33/Assumptions!$F$13</f>
        <v>16152.416666666666</v>
      </c>
      <c r="Z13" s="83">
        <f>Assumptions!$F$33/Assumptions!$F$13</f>
        <v>16152.416666666666</v>
      </c>
      <c r="AA13" s="83">
        <f>Assumptions!$F$33/Assumptions!$F$13</f>
        <v>16152.416666666666</v>
      </c>
      <c r="AB13" s="83">
        <f>Assumptions!$F$33/Assumptions!$F$13</f>
        <v>16152.416666666666</v>
      </c>
      <c r="AC13" s="83">
        <f>Assumptions!$F$33/Assumptions!$F$13</f>
        <v>16152.416666666666</v>
      </c>
      <c r="AD13" s="83">
        <f>Assumptions!$F$33/Assumptions!$F$13</f>
        <v>16152.416666666666</v>
      </c>
      <c r="AE13" s="83">
        <f>Assumptions!$F$33/Assumptions!$F$13</f>
        <v>16152.416666666666</v>
      </c>
      <c r="AF13" s="83">
        <f>Assumptions!$F$33/Assumptions!$F$13</f>
        <v>16152.416666666666</v>
      </c>
      <c r="AG13" s="83">
        <f>Assumptions!$F$33/Assumptions!$F$13</f>
        <v>16152.416666666666</v>
      </c>
      <c r="AH13" s="83">
        <f>Assumptions!$F$33/Assumptions!$F$13</f>
        <v>16152.416666666666</v>
      </c>
      <c r="AI13" s="83">
        <f>Assumptions!$F$33/Assumptions!$F$13</f>
        <v>16152.416666666666</v>
      </c>
      <c r="AJ13" s="83">
        <f>Assumptions!$F$33/Assumptions!$F$13</f>
        <v>16152.416666666666</v>
      </c>
      <c r="AK13" s="83">
        <f>Assumptions!$F$33/Assumptions!$F$13</f>
        <v>16152.416666666666</v>
      </c>
      <c r="AL13" s="83">
        <f>Assumptions!$F$33/Assumptions!$F$13</f>
        <v>16152.416666666666</v>
      </c>
      <c r="AM13" s="83">
        <f>Assumptions!$F$33/Assumptions!$F$13</f>
        <v>16152.416666666666</v>
      </c>
      <c r="AN13" s="83">
        <f>Assumptions!$F$33/Assumptions!$F$13</f>
        <v>16152.416666666666</v>
      </c>
      <c r="AO13" s="83">
        <f>Assumptions!$F$33/Assumptions!$F$13</f>
        <v>16152.416666666666</v>
      </c>
      <c r="AP13" s="83">
        <f>Assumptions!$F$33/Assumptions!$F$13</f>
        <v>16152.416666666666</v>
      </c>
      <c r="AQ13" s="83">
        <f>Assumptions!$F$33/Assumptions!$F$13</f>
        <v>16152.416666666666</v>
      </c>
      <c r="AR13" s="83">
        <f>Assumptions!$F$33/Assumptions!$F$13</f>
        <v>16152.416666666666</v>
      </c>
      <c r="AS13" s="83">
        <f>Assumptions!$F$33/Assumptions!$F$13</f>
        <v>16152.416666666666</v>
      </c>
      <c r="AT13" s="83">
        <f>Assumptions!$F$33/Assumptions!$F$13</f>
        <v>16152.416666666666</v>
      </c>
      <c r="AU13" s="83">
        <f>Assumptions!$F$33/Assumptions!$F$13</f>
        <v>16152.416666666666</v>
      </c>
      <c r="AV13" s="83">
        <f>Assumptions!$F$33/Assumptions!$F$13</f>
        <v>16152.416666666666</v>
      </c>
      <c r="AW13" s="83">
        <f>Assumptions!$F$33/Assumptions!$F$13</f>
        <v>16152.416666666666</v>
      </c>
      <c r="AX13" s="83">
        <f>Assumptions!$F$33/Assumptions!$F$13</f>
        <v>16152.416666666666</v>
      </c>
      <c r="AY13" s="83">
        <f>Assumptions!$F$33/Assumptions!$F$13</f>
        <v>16152.416666666666</v>
      </c>
      <c r="AZ13" s="83">
        <f>Assumptions!$F$33/Assumptions!$F$13</f>
        <v>16152.416666666666</v>
      </c>
      <c r="BA13" s="83">
        <f>Assumptions!$F$33/Assumptions!$F$13</f>
        <v>16152.416666666666</v>
      </c>
      <c r="BB13" s="83">
        <f>Assumptions!$F$33/Assumptions!$F$13</f>
        <v>16152.416666666666</v>
      </c>
      <c r="BC13" s="83">
        <f>Assumptions!$F$33/Assumptions!$F$13</f>
        <v>16152.416666666666</v>
      </c>
      <c r="BD13" s="83">
        <f>Assumptions!$F$33/Assumptions!$F$13</f>
        <v>16152.416666666666</v>
      </c>
      <c r="BE13" s="83">
        <f>Assumptions!$F$33/Assumptions!$F$13</f>
        <v>16152.416666666666</v>
      </c>
      <c r="BF13" s="83">
        <f>Assumptions!$F$33/Assumptions!$F$13</f>
        <v>16152.416666666666</v>
      </c>
      <c r="BG13" s="83">
        <f>Assumptions!$F$33/Assumptions!$F$13</f>
        <v>16152.416666666666</v>
      </c>
      <c r="BH13" s="83">
        <f>Assumptions!$F$33/Assumptions!$F$13</f>
        <v>16152.416666666666</v>
      </c>
      <c r="BI13" s="83">
        <f>Assumptions!$F$33/Assumptions!$F$13</f>
        <v>16152.416666666666</v>
      </c>
      <c r="BJ13" s="83">
        <f>Assumptions!$F$33/Assumptions!$F$13</f>
        <v>16152.416666666666</v>
      </c>
      <c r="BK13" s="83">
        <f>Assumptions!$F$33/Assumptions!$F$13</f>
        <v>16152.416666666666</v>
      </c>
      <c r="BL13" s="83">
        <f>Assumptions!$F$33/Assumptions!$F$13</f>
        <v>16152.416666666666</v>
      </c>
      <c r="BM13" s="83">
        <f>Assumptions!$F$33/Assumptions!$F$13</f>
        <v>16152.416666666666</v>
      </c>
      <c r="BN13" s="83">
        <f>Assumptions!$F$33/Assumptions!$F$13</f>
        <v>16152.416666666666</v>
      </c>
      <c r="BO13" s="83">
        <f>Assumptions!$F$33/Assumptions!$F$13</f>
        <v>16152.416666666666</v>
      </c>
      <c r="BP13" s="83">
        <f>Assumptions!$F$33/Assumptions!$F$13</f>
        <v>16152.416666666666</v>
      </c>
      <c r="BQ13" s="83">
        <f>Assumptions!$F$33/Assumptions!$F$13</f>
        <v>16152.416666666666</v>
      </c>
      <c r="BR13" s="83">
        <f>Assumptions!$F$33/Assumptions!$F$13</f>
        <v>16152.416666666666</v>
      </c>
      <c r="BS13" s="83">
        <f>Assumptions!$F$33/Assumptions!$F$13</f>
        <v>16152.416666666666</v>
      </c>
      <c r="BT13" s="83">
        <f>Assumptions!$F$33/Assumptions!$F$13</f>
        <v>16152.416666666666</v>
      </c>
      <c r="BU13" s="83">
        <f>Assumptions!$F$33/Assumptions!$F$13</f>
        <v>16152.416666666666</v>
      </c>
      <c r="BV13" s="83">
        <f>Assumptions!$F$33/Assumptions!$F$13</f>
        <v>16152.416666666666</v>
      </c>
      <c r="BW13" s="83">
        <f>Assumptions!$F$33/Assumptions!$F$13</f>
        <v>16152.416666666666</v>
      </c>
      <c r="BX13" s="83">
        <f>Assumptions!$F$33/Assumptions!$F$13</f>
        <v>16152.416666666666</v>
      </c>
      <c r="BY13" s="83">
        <f>Assumptions!$F$33/Assumptions!$F$13</f>
        <v>16152.416666666666</v>
      </c>
      <c r="BZ13" s="83">
        <f>Assumptions!$F$33/Assumptions!$F$13</f>
        <v>16152.416666666666</v>
      </c>
      <c r="CA13" s="83">
        <f>Assumptions!$F$33/Assumptions!$F$13</f>
        <v>16152.416666666666</v>
      </c>
      <c r="CB13" s="83">
        <f>Assumptions!$F$33/Assumptions!$F$13</f>
        <v>16152.416666666666</v>
      </c>
      <c r="CC13" s="83">
        <f>Assumptions!$F$33/Assumptions!$F$13</f>
        <v>16152.416666666666</v>
      </c>
      <c r="CD13" s="83">
        <f>Assumptions!$F$33/Assumptions!$F$13</f>
        <v>16152.416666666666</v>
      </c>
      <c r="CE13" s="83">
        <f>Assumptions!$F$33/Assumptions!$F$13</f>
        <v>16152.416666666666</v>
      </c>
      <c r="CF13" s="83">
        <f>Assumptions!$F$33/Assumptions!$F$13</f>
        <v>16152.416666666666</v>
      </c>
      <c r="CG13" s="83">
        <f>Assumptions!$F$33/Assumptions!$F$13</f>
        <v>16152.416666666666</v>
      </c>
      <c r="CH13" s="83">
        <f>Assumptions!$F$33/Assumptions!$F$13</f>
        <v>16152.416666666666</v>
      </c>
      <c r="CI13" s="83">
        <f>Assumptions!$F$33/Assumptions!$F$13</f>
        <v>16152.416666666666</v>
      </c>
      <c r="CJ13" s="83">
        <f>Assumptions!$F$33/Assumptions!$F$13</f>
        <v>16152.416666666666</v>
      </c>
      <c r="CK13" s="83">
        <f>Assumptions!$F$33/Assumptions!$F$13</f>
        <v>16152.416666666666</v>
      </c>
      <c r="CL13" s="83">
        <f>Assumptions!$F$33/Assumptions!$F$13</f>
        <v>16152.416666666666</v>
      </c>
      <c r="CM13" s="83">
        <f>Assumptions!$F$33/Assumptions!$F$13</f>
        <v>16152.416666666666</v>
      </c>
      <c r="CN13" s="83">
        <f>Assumptions!$F$33/Assumptions!$F$13</f>
        <v>16152.416666666666</v>
      </c>
      <c r="CO13" s="83">
        <f>Assumptions!$F$33/Assumptions!$F$13</f>
        <v>16152.416666666666</v>
      </c>
      <c r="CP13" s="83">
        <f>Assumptions!$F$33/Assumptions!$F$13</f>
        <v>16152.416666666666</v>
      </c>
      <c r="CQ13" s="83">
        <f>Assumptions!$F$33/Assumptions!$F$13</f>
        <v>16152.416666666666</v>
      </c>
      <c r="CR13" s="83">
        <f>Assumptions!$F$33/Assumptions!$F$13</f>
        <v>16152.416666666666</v>
      </c>
      <c r="CS13" s="83">
        <f>Assumptions!$F$33/Assumptions!$F$13</f>
        <v>16152.416666666666</v>
      </c>
      <c r="CT13" s="83">
        <f>Assumptions!$F$33/Assumptions!$F$13</f>
        <v>16152.416666666666</v>
      </c>
      <c r="CU13" s="83">
        <f>Assumptions!$F$33/Assumptions!$F$13</f>
        <v>16152.416666666666</v>
      </c>
      <c r="CV13" s="83">
        <f>Assumptions!$F$33/Assumptions!$F$13</f>
        <v>16152.416666666666</v>
      </c>
      <c r="CW13" s="83">
        <f>Assumptions!$F$33/Assumptions!$F$13</f>
        <v>16152.416666666666</v>
      </c>
      <c r="CX13" s="83">
        <f>Assumptions!$F$33/Assumptions!$F$13</f>
        <v>16152.416666666666</v>
      </c>
      <c r="CY13" s="83">
        <f>Assumptions!$F$33/Assumptions!$F$13</f>
        <v>16152.416666666666</v>
      </c>
      <c r="CZ13" s="83">
        <f>Assumptions!$F$33/Assumptions!$F$13</f>
        <v>16152.416666666666</v>
      </c>
      <c r="DA13" s="83">
        <f>Assumptions!$F$33/Assumptions!$F$13</f>
        <v>16152.416666666666</v>
      </c>
      <c r="DB13" s="83">
        <f>Assumptions!$F$33/Assumptions!$F$13</f>
        <v>16152.416666666666</v>
      </c>
      <c r="DC13" s="83">
        <f>Assumptions!$F$33/Assumptions!$F$13</f>
        <v>16152.416666666666</v>
      </c>
      <c r="DD13" s="83">
        <f>Assumptions!$F$33/Assumptions!$F$13</f>
        <v>16152.416666666666</v>
      </c>
      <c r="DE13" s="83">
        <f>Assumptions!$F$33/Assumptions!$F$13</f>
        <v>16152.416666666666</v>
      </c>
      <c r="DF13" s="83">
        <f>Assumptions!$F$33/Assumptions!$F$13</f>
        <v>16152.416666666666</v>
      </c>
      <c r="DG13" s="83">
        <f>Assumptions!$F$33/Assumptions!$F$13</f>
        <v>16152.416666666666</v>
      </c>
      <c r="DH13" s="83">
        <f>Assumptions!$F$33/Assumptions!$F$13</f>
        <v>16152.416666666666</v>
      </c>
      <c r="DI13" s="83">
        <f>Assumptions!$F$33/Assumptions!$F$13</f>
        <v>16152.416666666666</v>
      </c>
      <c r="DJ13" s="83">
        <f>Assumptions!$F$33/Assumptions!$F$13</f>
        <v>16152.416666666666</v>
      </c>
      <c r="DK13" s="83">
        <f>Assumptions!$F$33/Assumptions!$F$13</f>
        <v>16152.416666666666</v>
      </c>
      <c r="DL13" s="83">
        <f>Assumptions!$F$33/Assumptions!$F$13</f>
        <v>16152.416666666666</v>
      </c>
      <c r="DM13" s="83">
        <f>Assumptions!$F$33/Assumptions!$F$13</f>
        <v>16152.416666666666</v>
      </c>
      <c r="DN13" s="83">
        <f>Assumptions!$F$33/Assumptions!$F$13</f>
        <v>16152.416666666666</v>
      </c>
      <c r="DO13" s="83">
        <f>Assumptions!$F$33/Assumptions!$F$13</f>
        <v>16152.416666666666</v>
      </c>
      <c r="DP13" s="83">
        <f>Assumptions!$F$33/Assumptions!$F$13</f>
        <v>16152.416666666666</v>
      </c>
      <c r="DQ13" s="83">
        <f>Assumptions!$F$33/Assumptions!$F$13</f>
        <v>16152.416666666666</v>
      </c>
      <c r="DR13" s="83">
        <f>Assumptions!$F$33/Assumptions!$F$13</f>
        <v>16152.416666666666</v>
      </c>
      <c r="DS13" s="83">
        <f>Assumptions!$F$33/Assumptions!$F$13</f>
        <v>16152.416666666666</v>
      </c>
      <c r="DT13" s="83">
        <f>Assumptions!$F$33/Assumptions!$F$13</f>
        <v>16152.416666666666</v>
      </c>
      <c r="DU13" s="83">
        <f>Assumptions!$F$33/Assumptions!$F$13</f>
        <v>16152.416666666666</v>
      </c>
      <c r="DV13" s="83">
        <f>Assumptions!$F$33/Assumptions!$F$13</f>
        <v>16152.416666666666</v>
      </c>
      <c r="DW13" s="83">
        <f>Assumptions!$F$33/Assumptions!$F$13</f>
        <v>16152.416666666666</v>
      </c>
      <c r="DX13" s="83">
        <f>Assumptions!$F$33/Assumptions!$F$13</f>
        <v>16152.416666666666</v>
      </c>
      <c r="DY13" s="83">
        <f>Assumptions!$F$33/Assumptions!$F$13</f>
        <v>16152.416666666666</v>
      </c>
    </row>
    <row r="14" spans="2:129" x14ac:dyDescent="0.55000000000000004">
      <c r="B14" s="69"/>
      <c r="C14" s="69"/>
      <c r="D14" s="69"/>
      <c r="E14" s="69" t="s">
        <v>86</v>
      </c>
      <c r="F14" s="69"/>
      <c r="G14" s="104" t="s">
        <v>43</v>
      </c>
      <c r="H14" s="83">
        <f>SUM(J14:DY14)</f>
        <v>1826979.999999997</v>
      </c>
      <c r="I14" s="83"/>
      <c r="J14" s="83">
        <f>Assumptions!$F$34/Assumptions!$F$13</f>
        <v>15224.833333333334</v>
      </c>
      <c r="K14" s="83">
        <f>Assumptions!$F$34/Assumptions!$F$13</f>
        <v>15224.833333333334</v>
      </c>
      <c r="L14" s="83">
        <f>Assumptions!$F$34/Assumptions!$F$13</f>
        <v>15224.833333333334</v>
      </c>
      <c r="M14" s="83">
        <f>Assumptions!$F$34/Assumptions!$F$13</f>
        <v>15224.833333333334</v>
      </c>
      <c r="N14" s="83">
        <f>Assumptions!$F$34/Assumptions!$F$13</f>
        <v>15224.833333333334</v>
      </c>
      <c r="O14" s="83">
        <f>Assumptions!$F$34/Assumptions!$F$13</f>
        <v>15224.833333333334</v>
      </c>
      <c r="P14" s="83">
        <f>Assumptions!$F$34/Assumptions!$F$13</f>
        <v>15224.833333333334</v>
      </c>
      <c r="Q14" s="83">
        <f>Assumptions!$F$34/Assumptions!$F$13</f>
        <v>15224.833333333334</v>
      </c>
      <c r="R14" s="83">
        <f>Assumptions!$F$34/Assumptions!$F$13</f>
        <v>15224.833333333334</v>
      </c>
      <c r="S14" s="83">
        <f>Assumptions!$F$34/Assumptions!$F$13</f>
        <v>15224.833333333334</v>
      </c>
      <c r="T14" s="83">
        <f>Assumptions!$F$34/Assumptions!$F$13</f>
        <v>15224.833333333334</v>
      </c>
      <c r="U14" s="83">
        <f>Assumptions!$F$34/Assumptions!$F$13</f>
        <v>15224.833333333334</v>
      </c>
      <c r="V14" s="83">
        <f>Assumptions!$F$34/Assumptions!$F$13</f>
        <v>15224.833333333334</v>
      </c>
      <c r="W14" s="83">
        <f>Assumptions!$F$34/Assumptions!$F$13</f>
        <v>15224.833333333334</v>
      </c>
      <c r="X14" s="83">
        <f>Assumptions!$F$34/Assumptions!$F$13</f>
        <v>15224.833333333334</v>
      </c>
      <c r="Y14" s="83">
        <f>Assumptions!$F$34/Assumptions!$F$13</f>
        <v>15224.833333333334</v>
      </c>
      <c r="Z14" s="83">
        <f>Assumptions!$F$34/Assumptions!$F$13</f>
        <v>15224.833333333334</v>
      </c>
      <c r="AA14" s="83">
        <f>Assumptions!$F$34/Assumptions!$F$13</f>
        <v>15224.833333333334</v>
      </c>
      <c r="AB14" s="83">
        <f>Assumptions!$F$34/Assumptions!$F$13</f>
        <v>15224.833333333334</v>
      </c>
      <c r="AC14" s="83">
        <f>Assumptions!$F$34/Assumptions!$F$13</f>
        <v>15224.833333333334</v>
      </c>
      <c r="AD14" s="83">
        <f>Assumptions!$F$34/Assumptions!$F$13</f>
        <v>15224.833333333334</v>
      </c>
      <c r="AE14" s="83">
        <f>Assumptions!$F$34/Assumptions!$F$13</f>
        <v>15224.833333333334</v>
      </c>
      <c r="AF14" s="83">
        <f>Assumptions!$F$34/Assumptions!$F$13</f>
        <v>15224.833333333334</v>
      </c>
      <c r="AG14" s="83">
        <f>Assumptions!$F$34/Assumptions!$F$13</f>
        <v>15224.833333333334</v>
      </c>
      <c r="AH14" s="83">
        <f>Assumptions!$F$34/Assumptions!$F$13</f>
        <v>15224.833333333334</v>
      </c>
      <c r="AI14" s="83">
        <f>Assumptions!$F$34/Assumptions!$F$13</f>
        <v>15224.833333333334</v>
      </c>
      <c r="AJ14" s="83">
        <f>Assumptions!$F$34/Assumptions!$F$13</f>
        <v>15224.833333333334</v>
      </c>
      <c r="AK14" s="83">
        <f>Assumptions!$F$34/Assumptions!$F$13</f>
        <v>15224.833333333334</v>
      </c>
      <c r="AL14" s="83">
        <f>Assumptions!$F$34/Assumptions!$F$13</f>
        <v>15224.833333333334</v>
      </c>
      <c r="AM14" s="83">
        <f>Assumptions!$F$34/Assumptions!$F$13</f>
        <v>15224.833333333334</v>
      </c>
      <c r="AN14" s="83">
        <f>Assumptions!$F$34/Assumptions!$F$13</f>
        <v>15224.833333333334</v>
      </c>
      <c r="AO14" s="83">
        <f>Assumptions!$F$34/Assumptions!$F$13</f>
        <v>15224.833333333334</v>
      </c>
      <c r="AP14" s="83">
        <f>Assumptions!$F$34/Assumptions!$F$13</f>
        <v>15224.833333333334</v>
      </c>
      <c r="AQ14" s="83">
        <f>Assumptions!$F$34/Assumptions!$F$13</f>
        <v>15224.833333333334</v>
      </c>
      <c r="AR14" s="83">
        <f>Assumptions!$F$34/Assumptions!$F$13</f>
        <v>15224.833333333334</v>
      </c>
      <c r="AS14" s="83">
        <f>Assumptions!$F$34/Assumptions!$F$13</f>
        <v>15224.833333333334</v>
      </c>
      <c r="AT14" s="83">
        <f>Assumptions!$F$34/Assumptions!$F$13</f>
        <v>15224.833333333334</v>
      </c>
      <c r="AU14" s="83">
        <f>Assumptions!$F$34/Assumptions!$F$13</f>
        <v>15224.833333333334</v>
      </c>
      <c r="AV14" s="83">
        <f>Assumptions!$F$34/Assumptions!$F$13</f>
        <v>15224.833333333334</v>
      </c>
      <c r="AW14" s="83">
        <f>Assumptions!$F$34/Assumptions!$F$13</f>
        <v>15224.833333333334</v>
      </c>
      <c r="AX14" s="83">
        <f>Assumptions!$F$34/Assumptions!$F$13</f>
        <v>15224.833333333334</v>
      </c>
      <c r="AY14" s="83">
        <f>Assumptions!$F$34/Assumptions!$F$13</f>
        <v>15224.833333333334</v>
      </c>
      <c r="AZ14" s="83">
        <f>Assumptions!$F$34/Assumptions!$F$13</f>
        <v>15224.833333333334</v>
      </c>
      <c r="BA14" s="83">
        <f>Assumptions!$F$34/Assumptions!$F$13</f>
        <v>15224.833333333334</v>
      </c>
      <c r="BB14" s="83">
        <f>Assumptions!$F$34/Assumptions!$F$13</f>
        <v>15224.833333333334</v>
      </c>
      <c r="BC14" s="83">
        <f>Assumptions!$F$34/Assumptions!$F$13</f>
        <v>15224.833333333334</v>
      </c>
      <c r="BD14" s="83">
        <f>Assumptions!$F$34/Assumptions!$F$13</f>
        <v>15224.833333333334</v>
      </c>
      <c r="BE14" s="83">
        <f>Assumptions!$F$34/Assumptions!$F$13</f>
        <v>15224.833333333334</v>
      </c>
      <c r="BF14" s="83">
        <f>Assumptions!$F$34/Assumptions!$F$13</f>
        <v>15224.833333333334</v>
      </c>
      <c r="BG14" s="83">
        <f>Assumptions!$F$34/Assumptions!$F$13</f>
        <v>15224.833333333334</v>
      </c>
      <c r="BH14" s="83">
        <f>Assumptions!$F$34/Assumptions!$F$13</f>
        <v>15224.833333333334</v>
      </c>
      <c r="BI14" s="83">
        <f>Assumptions!$F$34/Assumptions!$F$13</f>
        <v>15224.833333333334</v>
      </c>
      <c r="BJ14" s="83">
        <f>Assumptions!$F$34/Assumptions!$F$13</f>
        <v>15224.833333333334</v>
      </c>
      <c r="BK14" s="83">
        <f>Assumptions!$F$34/Assumptions!$F$13</f>
        <v>15224.833333333334</v>
      </c>
      <c r="BL14" s="83">
        <f>Assumptions!$F$34/Assumptions!$F$13</f>
        <v>15224.833333333334</v>
      </c>
      <c r="BM14" s="83">
        <f>Assumptions!$F$34/Assumptions!$F$13</f>
        <v>15224.833333333334</v>
      </c>
      <c r="BN14" s="83">
        <f>Assumptions!$F$34/Assumptions!$F$13</f>
        <v>15224.833333333334</v>
      </c>
      <c r="BO14" s="83">
        <f>Assumptions!$F$34/Assumptions!$F$13</f>
        <v>15224.833333333334</v>
      </c>
      <c r="BP14" s="83">
        <f>Assumptions!$F$34/Assumptions!$F$13</f>
        <v>15224.833333333334</v>
      </c>
      <c r="BQ14" s="83">
        <f>Assumptions!$F$34/Assumptions!$F$13</f>
        <v>15224.833333333334</v>
      </c>
      <c r="BR14" s="83">
        <f>Assumptions!$F$34/Assumptions!$F$13</f>
        <v>15224.833333333334</v>
      </c>
      <c r="BS14" s="83">
        <f>Assumptions!$F$34/Assumptions!$F$13</f>
        <v>15224.833333333334</v>
      </c>
      <c r="BT14" s="83">
        <f>Assumptions!$F$34/Assumptions!$F$13</f>
        <v>15224.833333333334</v>
      </c>
      <c r="BU14" s="83">
        <f>Assumptions!$F$34/Assumptions!$F$13</f>
        <v>15224.833333333334</v>
      </c>
      <c r="BV14" s="83">
        <f>Assumptions!$F$34/Assumptions!$F$13</f>
        <v>15224.833333333334</v>
      </c>
      <c r="BW14" s="83">
        <f>Assumptions!$F$34/Assumptions!$F$13</f>
        <v>15224.833333333334</v>
      </c>
      <c r="BX14" s="83">
        <f>Assumptions!$F$34/Assumptions!$F$13</f>
        <v>15224.833333333334</v>
      </c>
      <c r="BY14" s="83">
        <f>Assumptions!$F$34/Assumptions!$F$13</f>
        <v>15224.833333333334</v>
      </c>
      <c r="BZ14" s="83">
        <f>Assumptions!$F$34/Assumptions!$F$13</f>
        <v>15224.833333333334</v>
      </c>
      <c r="CA14" s="83">
        <f>Assumptions!$F$34/Assumptions!$F$13</f>
        <v>15224.833333333334</v>
      </c>
      <c r="CB14" s="83">
        <f>Assumptions!$F$34/Assumptions!$F$13</f>
        <v>15224.833333333334</v>
      </c>
      <c r="CC14" s="83">
        <f>Assumptions!$F$34/Assumptions!$F$13</f>
        <v>15224.833333333334</v>
      </c>
      <c r="CD14" s="83">
        <f>Assumptions!$F$34/Assumptions!$F$13</f>
        <v>15224.833333333334</v>
      </c>
      <c r="CE14" s="83">
        <f>Assumptions!$F$34/Assumptions!$F$13</f>
        <v>15224.833333333334</v>
      </c>
      <c r="CF14" s="83">
        <f>Assumptions!$F$34/Assumptions!$F$13</f>
        <v>15224.833333333334</v>
      </c>
      <c r="CG14" s="83">
        <f>Assumptions!$F$34/Assumptions!$F$13</f>
        <v>15224.833333333334</v>
      </c>
      <c r="CH14" s="83">
        <f>Assumptions!$F$34/Assumptions!$F$13</f>
        <v>15224.833333333334</v>
      </c>
      <c r="CI14" s="83">
        <f>Assumptions!$F$34/Assumptions!$F$13</f>
        <v>15224.833333333334</v>
      </c>
      <c r="CJ14" s="83">
        <f>Assumptions!$F$34/Assumptions!$F$13</f>
        <v>15224.833333333334</v>
      </c>
      <c r="CK14" s="83">
        <f>Assumptions!$F$34/Assumptions!$F$13</f>
        <v>15224.833333333334</v>
      </c>
      <c r="CL14" s="83">
        <f>Assumptions!$F$34/Assumptions!$F$13</f>
        <v>15224.833333333334</v>
      </c>
      <c r="CM14" s="83">
        <f>Assumptions!$F$34/Assumptions!$F$13</f>
        <v>15224.833333333334</v>
      </c>
      <c r="CN14" s="83">
        <f>Assumptions!$F$34/Assumptions!$F$13</f>
        <v>15224.833333333334</v>
      </c>
      <c r="CO14" s="83">
        <f>Assumptions!$F$34/Assumptions!$F$13</f>
        <v>15224.833333333334</v>
      </c>
      <c r="CP14" s="83">
        <f>Assumptions!$F$34/Assumptions!$F$13</f>
        <v>15224.833333333334</v>
      </c>
      <c r="CQ14" s="83">
        <f>Assumptions!$F$34/Assumptions!$F$13</f>
        <v>15224.833333333334</v>
      </c>
      <c r="CR14" s="83">
        <f>Assumptions!$F$34/Assumptions!$F$13</f>
        <v>15224.833333333334</v>
      </c>
      <c r="CS14" s="83">
        <f>Assumptions!$F$34/Assumptions!$F$13</f>
        <v>15224.833333333334</v>
      </c>
      <c r="CT14" s="83">
        <f>Assumptions!$F$34/Assumptions!$F$13</f>
        <v>15224.833333333334</v>
      </c>
      <c r="CU14" s="83">
        <f>Assumptions!$F$34/Assumptions!$F$13</f>
        <v>15224.833333333334</v>
      </c>
      <c r="CV14" s="83">
        <f>Assumptions!$F$34/Assumptions!$F$13</f>
        <v>15224.833333333334</v>
      </c>
      <c r="CW14" s="83">
        <f>Assumptions!$F$34/Assumptions!$F$13</f>
        <v>15224.833333333334</v>
      </c>
      <c r="CX14" s="83">
        <f>Assumptions!$F$34/Assumptions!$F$13</f>
        <v>15224.833333333334</v>
      </c>
      <c r="CY14" s="83">
        <f>Assumptions!$F$34/Assumptions!$F$13</f>
        <v>15224.833333333334</v>
      </c>
      <c r="CZ14" s="83">
        <f>Assumptions!$F$34/Assumptions!$F$13</f>
        <v>15224.833333333334</v>
      </c>
      <c r="DA14" s="83">
        <f>Assumptions!$F$34/Assumptions!$F$13</f>
        <v>15224.833333333334</v>
      </c>
      <c r="DB14" s="83">
        <f>Assumptions!$F$34/Assumptions!$F$13</f>
        <v>15224.833333333334</v>
      </c>
      <c r="DC14" s="83">
        <f>Assumptions!$F$34/Assumptions!$F$13</f>
        <v>15224.833333333334</v>
      </c>
      <c r="DD14" s="83">
        <f>Assumptions!$F$34/Assumptions!$F$13</f>
        <v>15224.833333333334</v>
      </c>
      <c r="DE14" s="83">
        <f>Assumptions!$F$34/Assumptions!$F$13</f>
        <v>15224.833333333334</v>
      </c>
      <c r="DF14" s="83">
        <f>Assumptions!$F$34/Assumptions!$F$13</f>
        <v>15224.833333333334</v>
      </c>
      <c r="DG14" s="83">
        <f>Assumptions!$F$34/Assumptions!$F$13</f>
        <v>15224.833333333334</v>
      </c>
      <c r="DH14" s="83">
        <f>Assumptions!$F$34/Assumptions!$F$13</f>
        <v>15224.833333333334</v>
      </c>
      <c r="DI14" s="83">
        <f>Assumptions!$F$34/Assumptions!$F$13</f>
        <v>15224.833333333334</v>
      </c>
      <c r="DJ14" s="83">
        <f>Assumptions!$F$34/Assumptions!$F$13</f>
        <v>15224.833333333334</v>
      </c>
      <c r="DK14" s="83">
        <f>Assumptions!$F$34/Assumptions!$F$13</f>
        <v>15224.833333333334</v>
      </c>
      <c r="DL14" s="83">
        <f>Assumptions!$F$34/Assumptions!$F$13</f>
        <v>15224.833333333334</v>
      </c>
      <c r="DM14" s="83">
        <f>Assumptions!$F$34/Assumptions!$F$13</f>
        <v>15224.833333333334</v>
      </c>
      <c r="DN14" s="83">
        <f>Assumptions!$F$34/Assumptions!$F$13</f>
        <v>15224.833333333334</v>
      </c>
      <c r="DO14" s="83">
        <f>Assumptions!$F$34/Assumptions!$F$13</f>
        <v>15224.833333333334</v>
      </c>
      <c r="DP14" s="83">
        <f>Assumptions!$F$34/Assumptions!$F$13</f>
        <v>15224.833333333334</v>
      </c>
      <c r="DQ14" s="83">
        <f>Assumptions!$F$34/Assumptions!$F$13</f>
        <v>15224.833333333334</v>
      </c>
      <c r="DR14" s="83">
        <f>Assumptions!$F$34/Assumptions!$F$13</f>
        <v>15224.833333333334</v>
      </c>
      <c r="DS14" s="83">
        <f>Assumptions!$F$34/Assumptions!$F$13</f>
        <v>15224.833333333334</v>
      </c>
      <c r="DT14" s="83">
        <f>Assumptions!$F$34/Assumptions!$F$13</f>
        <v>15224.833333333334</v>
      </c>
      <c r="DU14" s="83">
        <f>Assumptions!$F$34/Assumptions!$F$13</f>
        <v>15224.833333333334</v>
      </c>
      <c r="DV14" s="83">
        <f>Assumptions!$F$34/Assumptions!$F$13</f>
        <v>15224.833333333334</v>
      </c>
      <c r="DW14" s="83">
        <f>Assumptions!$F$34/Assumptions!$F$13</f>
        <v>15224.833333333334</v>
      </c>
      <c r="DX14" s="83">
        <f>Assumptions!$F$34/Assumptions!$F$13</f>
        <v>15224.833333333334</v>
      </c>
      <c r="DY14" s="83">
        <f>Assumptions!$F$34/Assumptions!$F$13</f>
        <v>15224.833333333334</v>
      </c>
    </row>
    <row r="15" spans="2:129" x14ac:dyDescent="0.55000000000000004">
      <c r="B15" s="69"/>
      <c r="C15" s="69"/>
      <c r="D15" s="69"/>
      <c r="E15" s="69" t="s">
        <v>79</v>
      </c>
      <c r="F15" s="69"/>
      <c r="G15" s="104" t="s">
        <v>43</v>
      </c>
      <c r="H15" s="83">
        <f>SUM(J15:DY15)</f>
        <v>2143568</v>
      </c>
      <c r="I15" s="83"/>
      <c r="J15" s="83">
        <f>IF(J$3=Assumptions!$F$10,Assumptions!$F$39,0)</f>
        <v>2143568</v>
      </c>
      <c r="K15" s="83">
        <f>IF(K$3=Assumptions!$F$10,Assumptions!$F$39,0)</f>
        <v>0</v>
      </c>
      <c r="L15" s="83">
        <f>IF(L$3=Assumptions!$F$10,Assumptions!$F$39,0)</f>
        <v>0</v>
      </c>
      <c r="M15" s="83">
        <f>IF(M$3=Assumptions!$F$10,Assumptions!$F$39,0)</f>
        <v>0</v>
      </c>
      <c r="N15" s="83">
        <f>IF(N$3=Assumptions!$F$10,Assumptions!$F$39,0)</f>
        <v>0</v>
      </c>
      <c r="O15" s="83">
        <f>IF(O$3=Assumptions!$F$10,Assumptions!$F$39,0)</f>
        <v>0</v>
      </c>
      <c r="P15" s="83">
        <f>IF(P$3=Assumptions!$F$10,Assumptions!$F$39,0)</f>
        <v>0</v>
      </c>
      <c r="Q15" s="83">
        <f>IF(Q$3=Assumptions!$F$10,Assumptions!$F$39,0)</f>
        <v>0</v>
      </c>
      <c r="R15" s="83">
        <f>IF(R$3=Assumptions!$F$10,Assumptions!$F$39,0)</f>
        <v>0</v>
      </c>
      <c r="S15" s="83">
        <f>IF(S$3=Assumptions!$F$10,Assumptions!$F$39,0)</f>
        <v>0</v>
      </c>
      <c r="T15" s="83">
        <f>IF(T$3=Assumptions!$F$10,Assumptions!$F$39,0)</f>
        <v>0</v>
      </c>
      <c r="U15" s="83">
        <f>IF(U$3=Assumptions!$F$10,Assumptions!$F$39,0)</f>
        <v>0</v>
      </c>
      <c r="V15" s="83">
        <f>IF(V$3=Assumptions!$F$10,Assumptions!$F$39,0)</f>
        <v>0</v>
      </c>
      <c r="W15" s="83">
        <f>IF(W$3=Assumptions!$F$10,Assumptions!$F$39,0)</f>
        <v>0</v>
      </c>
      <c r="X15" s="83">
        <f>IF(X$3=Assumptions!$F$10,Assumptions!$F$39,0)</f>
        <v>0</v>
      </c>
      <c r="Y15" s="83">
        <f>IF(Y$3=Assumptions!$F$10,Assumptions!$F$39,0)</f>
        <v>0</v>
      </c>
      <c r="Z15" s="83">
        <f>IF(Z$3=Assumptions!$F$10,Assumptions!$F$39,0)</f>
        <v>0</v>
      </c>
      <c r="AA15" s="83">
        <f>IF(AA$3=Assumptions!$F$10,Assumptions!$F$39,0)</f>
        <v>0</v>
      </c>
      <c r="AB15" s="83">
        <f>IF(AB$3=Assumptions!$F$10,Assumptions!$F$39,0)</f>
        <v>0</v>
      </c>
      <c r="AC15" s="83">
        <f>IF(AC$3=Assumptions!$F$10,Assumptions!$F$39,0)</f>
        <v>0</v>
      </c>
      <c r="AD15" s="83">
        <f>IF(AD$3=Assumptions!$F$10,Assumptions!$F$39,0)</f>
        <v>0</v>
      </c>
      <c r="AE15" s="83">
        <f>IF(AE$3=Assumptions!$F$10,Assumptions!$F$39,0)</f>
        <v>0</v>
      </c>
      <c r="AF15" s="83">
        <f>IF(AF$3=Assumptions!$F$10,Assumptions!$F$39,0)</f>
        <v>0</v>
      </c>
      <c r="AG15" s="83">
        <f>IF(AG$3=Assumptions!$F$10,Assumptions!$F$39,0)</f>
        <v>0</v>
      </c>
      <c r="AH15" s="83">
        <f>IF(AH$3=Assumptions!$F$10,Assumptions!$F$39,0)</f>
        <v>0</v>
      </c>
      <c r="AI15" s="83">
        <f>IF(AI$3=Assumptions!$F$10,Assumptions!$F$39,0)</f>
        <v>0</v>
      </c>
      <c r="AJ15" s="83">
        <f>IF(AJ$3=Assumptions!$F$10,Assumptions!$F$39,0)</f>
        <v>0</v>
      </c>
      <c r="AK15" s="83">
        <f>IF(AK$3=Assumptions!$F$10,Assumptions!$F$39,0)</f>
        <v>0</v>
      </c>
      <c r="AL15" s="83">
        <f>IF(AL$3=Assumptions!$F$10,Assumptions!$F$39,0)</f>
        <v>0</v>
      </c>
      <c r="AM15" s="83">
        <f>IF(AM$3=Assumptions!$F$10,Assumptions!$F$39,0)</f>
        <v>0</v>
      </c>
      <c r="AN15" s="83">
        <f>IF(AN$3=Assumptions!$F$10,Assumptions!$F$39,0)</f>
        <v>0</v>
      </c>
      <c r="AO15" s="83">
        <f>IF(AO$3=Assumptions!$F$10,Assumptions!$F$39,0)</f>
        <v>0</v>
      </c>
      <c r="AP15" s="83">
        <f>IF(AP$3=Assumptions!$F$10,Assumptions!$F$39,0)</f>
        <v>0</v>
      </c>
      <c r="AQ15" s="83">
        <f>IF(AQ$3=Assumptions!$F$10,Assumptions!$F$39,0)</f>
        <v>0</v>
      </c>
      <c r="AR15" s="83">
        <f>IF(AR$3=Assumptions!$F$10,Assumptions!$F$39,0)</f>
        <v>0</v>
      </c>
      <c r="AS15" s="83">
        <f>IF(AS$3=Assumptions!$F$10,Assumptions!$F$39,0)</f>
        <v>0</v>
      </c>
      <c r="AT15" s="83">
        <f>IF(AT$3=Assumptions!$F$10,Assumptions!$F$39,0)</f>
        <v>0</v>
      </c>
      <c r="AU15" s="83">
        <f>IF(AU$3=Assumptions!$F$10,Assumptions!$F$39,0)</f>
        <v>0</v>
      </c>
      <c r="AV15" s="83">
        <f>IF(AV$3=Assumptions!$F$10,Assumptions!$F$39,0)</f>
        <v>0</v>
      </c>
      <c r="AW15" s="83">
        <f>IF(AW$3=Assumptions!$F$10,Assumptions!$F$39,0)</f>
        <v>0</v>
      </c>
      <c r="AX15" s="83">
        <f>IF(AX$3=Assumptions!$F$10,Assumptions!$F$39,0)</f>
        <v>0</v>
      </c>
      <c r="AY15" s="83">
        <f>IF(AY$3=Assumptions!$F$10,Assumptions!$F$39,0)</f>
        <v>0</v>
      </c>
      <c r="AZ15" s="83">
        <f>IF(AZ$3=Assumptions!$F$10,Assumptions!$F$39,0)</f>
        <v>0</v>
      </c>
      <c r="BA15" s="83">
        <f>IF(BA$3=Assumptions!$F$10,Assumptions!$F$39,0)</f>
        <v>0</v>
      </c>
      <c r="BB15" s="83">
        <f>IF(BB$3=Assumptions!$F$10,Assumptions!$F$39,0)</f>
        <v>0</v>
      </c>
      <c r="BC15" s="83">
        <f>IF(BC$3=Assumptions!$F$10,Assumptions!$F$39,0)</f>
        <v>0</v>
      </c>
      <c r="BD15" s="83">
        <f>IF(BD$3=Assumptions!$F$10,Assumptions!$F$39,0)</f>
        <v>0</v>
      </c>
      <c r="BE15" s="83">
        <f>IF(BE$3=Assumptions!$F$10,Assumptions!$F$39,0)</f>
        <v>0</v>
      </c>
      <c r="BF15" s="83">
        <f>IF(BF$3=Assumptions!$F$10,Assumptions!$F$39,0)</f>
        <v>0</v>
      </c>
      <c r="BG15" s="83">
        <f>IF(BG$3=Assumptions!$F$10,Assumptions!$F$39,0)</f>
        <v>0</v>
      </c>
      <c r="BH15" s="83">
        <f>IF(BH$3=Assumptions!$F$10,Assumptions!$F$39,0)</f>
        <v>0</v>
      </c>
      <c r="BI15" s="83">
        <f>IF(BI$3=Assumptions!$F$10,Assumptions!$F$39,0)</f>
        <v>0</v>
      </c>
      <c r="BJ15" s="83">
        <f>IF(BJ$3=Assumptions!$F$10,Assumptions!$F$39,0)</f>
        <v>0</v>
      </c>
      <c r="BK15" s="83">
        <f>IF(BK$3=Assumptions!$F$10,Assumptions!$F$39,0)</f>
        <v>0</v>
      </c>
      <c r="BL15" s="83">
        <f>IF(BL$3=Assumptions!$F$10,Assumptions!$F$39,0)</f>
        <v>0</v>
      </c>
      <c r="BM15" s="83">
        <f>IF(BM$3=Assumptions!$F$10,Assumptions!$F$39,0)</f>
        <v>0</v>
      </c>
      <c r="BN15" s="83">
        <f>IF(BN$3=Assumptions!$F$10,Assumptions!$F$39,0)</f>
        <v>0</v>
      </c>
      <c r="BO15" s="83">
        <f>IF(BO$3=Assumptions!$F$10,Assumptions!$F$39,0)</f>
        <v>0</v>
      </c>
      <c r="BP15" s="83">
        <f>IF(BP$3=Assumptions!$F$10,Assumptions!$F$39,0)</f>
        <v>0</v>
      </c>
      <c r="BQ15" s="83">
        <f>IF(BQ$3=Assumptions!$F$10,Assumptions!$F$39,0)</f>
        <v>0</v>
      </c>
      <c r="BR15" s="83">
        <f>IF(BR$3=Assumptions!$F$10,Assumptions!$F$39,0)</f>
        <v>0</v>
      </c>
      <c r="BS15" s="83">
        <f>IF(BS$3=Assumptions!$F$10,Assumptions!$F$39,0)</f>
        <v>0</v>
      </c>
      <c r="BT15" s="83">
        <f>IF(BT$3=Assumptions!$F$10,Assumptions!$F$39,0)</f>
        <v>0</v>
      </c>
      <c r="BU15" s="83">
        <f>IF(BU$3=Assumptions!$F$10,Assumptions!$F$39,0)</f>
        <v>0</v>
      </c>
      <c r="BV15" s="83">
        <f>IF(BV$3=Assumptions!$F$10,Assumptions!$F$39,0)</f>
        <v>0</v>
      </c>
      <c r="BW15" s="83">
        <f>IF(BW$3=Assumptions!$F$10,Assumptions!$F$39,0)</f>
        <v>0</v>
      </c>
      <c r="BX15" s="83">
        <f>IF(BX$3=Assumptions!$F$10,Assumptions!$F$39,0)</f>
        <v>0</v>
      </c>
      <c r="BY15" s="83">
        <f>IF(BY$3=Assumptions!$F$10,Assumptions!$F$39,0)</f>
        <v>0</v>
      </c>
      <c r="BZ15" s="83">
        <f>IF(BZ$3=Assumptions!$F$10,Assumptions!$F$39,0)</f>
        <v>0</v>
      </c>
      <c r="CA15" s="83">
        <f>IF(CA$3=Assumptions!$F$10,Assumptions!$F$39,0)</f>
        <v>0</v>
      </c>
      <c r="CB15" s="83">
        <f>IF(CB$3=Assumptions!$F$10,Assumptions!$F$39,0)</f>
        <v>0</v>
      </c>
      <c r="CC15" s="83">
        <f>IF(CC$3=Assumptions!$F$10,Assumptions!$F$39,0)</f>
        <v>0</v>
      </c>
      <c r="CD15" s="83">
        <f>IF(CD$3=Assumptions!$F$10,Assumptions!$F$39,0)</f>
        <v>0</v>
      </c>
      <c r="CE15" s="83">
        <f>IF(CE$3=Assumptions!$F$10,Assumptions!$F$39,0)</f>
        <v>0</v>
      </c>
      <c r="CF15" s="83">
        <f>IF(CF$3=Assumptions!$F$10,Assumptions!$F$39,0)</f>
        <v>0</v>
      </c>
      <c r="CG15" s="83">
        <f>IF(CG$3=Assumptions!$F$10,Assumptions!$F$39,0)</f>
        <v>0</v>
      </c>
      <c r="CH15" s="83">
        <f>IF(CH$3=Assumptions!$F$10,Assumptions!$F$39,0)</f>
        <v>0</v>
      </c>
      <c r="CI15" s="83">
        <f>IF(CI$3=Assumptions!$F$10,Assumptions!$F$39,0)</f>
        <v>0</v>
      </c>
      <c r="CJ15" s="83">
        <f>IF(CJ$3=Assumptions!$F$10,Assumptions!$F$39,0)</f>
        <v>0</v>
      </c>
      <c r="CK15" s="83">
        <f>IF(CK$3=Assumptions!$F$10,Assumptions!$F$39,0)</f>
        <v>0</v>
      </c>
      <c r="CL15" s="83">
        <f>IF(CL$3=Assumptions!$F$10,Assumptions!$F$39,0)</f>
        <v>0</v>
      </c>
      <c r="CM15" s="83">
        <f>IF(CM$3=Assumptions!$F$10,Assumptions!$F$39,0)</f>
        <v>0</v>
      </c>
      <c r="CN15" s="83">
        <f>IF(CN$3=Assumptions!$F$10,Assumptions!$F$39,0)</f>
        <v>0</v>
      </c>
      <c r="CO15" s="83">
        <f>IF(CO$3=Assumptions!$F$10,Assumptions!$F$39,0)</f>
        <v>0</v>
      </c>
      <c r="CP15" s="83">
        <f>IF(CP$3=Assumptions!$F$10,Assumptions!$F$39,0)</f>
        <v>0</v>
      </c>
      <c r="CQ15" s="83">
        <f>IF(CQ$3=Assumptions!$F$10,Assumptions!$F$39,0)</f>
        <v>0</v>
      </c>
      <c r="CR15" s="83">
        <f>IF(CR$3=Assumptions!$F$10,Assumptions!$F$39,0)</f>
        <v>0</v>
      </c>
      <c r="CS15" s="83">
        <f>IF(CS$3=Assumptions!$F$10,Assumptions!$F$39,0)</f>
        <v>0</v>
      </c>
      <c r="CT15" s="83">
        <f>IF(CT$3=Assumptions!$F$10,Assumptions!$F$39,0)</f>
        <v>0</v>
      </c>
      <c r="CU15" s="83">
        <f>IF(CU$3=Assumptions!$F$10,Assumptions!$F$39,0)</f>
        <v>0</v>
      </c>
      <c r="CV15" s="83">
        <f>IF(CV$3=Assumptions!$F$10,Assumptions!$F$39,0)</f>
        <v>0</v>
      </c>
      <c r="CW15" s="83">
        <f>IF(CW$3=Assumptions!$F$10,Assumptions!$F$39,0)</f>
        <v>0</v>
      </c>
      <c r="CX15" s="83">
        <f>IF(CX$3=Assumptions!$F$10,Assumptions!$F$39,0)</f>
        <v>0</v>
      </c>
      <c r="CY15" s="83">
        <f>IF(CY$3=Assumptions!$F$10,Assumptions!$F$39,0)</f>
        <v>0</v>
      </c>
      <c r="CZ15" s="83">
        <f>IF(CZ$3=Assumptions!$F$10,Assumptions!$F$39,0)</f>
        <v>0</v>
      </c>
      <c r="DA15" s="83">
        <f>IF(DA$3=Assumptions!$F$10,Assumptions!$F$39,0)</f>
        <v>0</v>
      </c>
      <c r="DB15" s="83">
        <f>IF(DB$3=Assumptions!$F$10,Assumptions!$F$39,0)</f>
        <v>0</v>
      </c>
      <c r="DC15" s="83">
        <f>IF(DC$3=Assumptions!$F$10,Assumptions!$F$39,0)</f>
        <v>0</v>
      </c>
      <c r="DD15" s="83">
        <f>IF(DD$3=Assumptions!$F$10,Assumptions!$F$39,0)</f>
        <v>0</v>
      </c>
      <c r="DE15" s="83">
        <f>IF(DE$3=Assumptions!$F$10,Assumptions!$F$39,0)</f>
        <v>0</v>
      </c>
      <c r="DF15" s="83">
        <f>IF(DF$3=Assumptions!$F$10,Assumptions!$F$39,0)</f>
        <v>0</v>
      </c>
      <c r="DG15" s="83">
        <f>IF(DG$3=Assumptions!$F$10,Assumptions!$F$39,0)</f>
        <v>0</v>
      </c>
      <c r="DH15" s="83">
        <f>IF(DH$3=Assumptions!$F$10,Assumptions!$F$39,0)</f>
        <v>0</v>
      </c>
      <c r="DI15" s="83">
        <f>IF(DI$3=Assumptions!$F$10,Assumptions!$F$39,0)</f>
        <v>0</v>
      </c>
      <c r="DJ15" s="83">
        <f>IF(DJ$3=Assumptions!$F$10,Assumptions!$F$39,0)</f>
        <v>0</v>
      </c>
      <c r="DK15" s="83">
        <f>IF(DK$3=Assumptions!$F$10,Assumptions!$F$39,0)</f>
        <v>0</v>
      </c>
      <c r="DL15" s="83">
        <f>IF(DL$3=Assumptions!$F$10,Assumptions!$F$39,0)</f>
        <v>0</v>
      </c>
      <c r="DM15" s="83">
        <f>IF(DM$3=Assumptions!$F$10,Assumptions!$F$39,0)</f>
        <v>0</v>
      </c>
      <c r="DN15" s="83">
        <f>IF(DN$3=Assumptions!$F$10,Assumptions!$F$39,0)</f>
        <v>0</v>
      </c>
      <c r="DO15" s="83">
        <f>IF(DO$3=Assumptions!$F$10,Assumptions!$F$39,0)</f>
        <v>0</v>
      </c>
      <c r="DP15" s="83">
        <f>IF(DP$3=Assumptions!$F$10,Assumptions!$F$39,0)</f>
        <v>0</v>
      </c>
      <c r="DQ15" s="83">
        <f>IF(DQ$3=Assumptions!$F$10,Assumptions!$F$39,0)</f>
        <v>0</v>
      </c>
      <c r="DR15" s="83">
        <f>IF(DR$3=Assumptions!$F$10,Assumptions!$F$39,0)</f>
        <v>0</v>
      </c>
      <c r="DS15" s="83">
        <f>IF(DS$3=Assumptions!$F$10,Assumptions!$F$39,0)</f>
        <v>0</v>
      </c>
      <c r="DT15" s="83">
        <f>IF(DT$3=Assumptions!$F$10,Assumptions!$F$39,0)</f>
        <v>0</v>
      </c>
      <c r="DU15" s="83">
        <f>IF(DU$3=Assumptions!$F$10,Assumptions!$F$39,0)</f>
        <v>0</v>
      </c>
      <c r="DV15" s="83">
        <f>IF(DV$3=Assumptions!$F$10,Assumptions!$F$39,0)</f>
        <v>0</v>
      </c>
      <c r="DW15" s="83">
        <f>IF(DW$3=Assumptions!$F$10,Assumptions!$F$39,0)</f>
        <v>0</v>
      </c>
      <c r="DX15" s="83">
        <f>IF(DX$3=Assumptions!$F$10,Assumptions!$F$39,0)</f>
        <v>0</v>
      </c>
      <c r="DY15" s="83">
        <f>IF(DY$3=Assumptions!$F$10,Assumptions!$F$39,0)</f>
        <v>0</v>
      </c>
    </row>
    <row r="16" spans="2:129" x14ac:dyDescent="0.55000000000000004">
      <c r="B16" s="69"/>
      <c r="C16" s="69"/>
      <c r="D16" s="69"/>
      <c r="E16" s="69"/>
      <c r="F16" s="69"/>
      <c r="G16" s="104"/>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row>
    <row r="17" spans="2:129" x14ac:dyDescent="0.55000000000000004">
      <c r="B17" s="69"/>
      <c r="C17" s="69"/>
      <c r="D17" s="69"/>
      <c r="E17" s="71" t="s">
        <v>158</v>
      </c>
      <c r="F17" s="69"/>
      <c r="G17" s="105" t="s">
        <v>43</v>
      </c>
      <c r="H17" s="85">
        <f>SUM(J17:DY17)</f>
        <v>8911263.8044638708</v>
      </c>
      <c r="I17" s="85"/>
      <c r="J17" s="85">
        <f>SUM(J10:J16)</f>
        <v>2194861.5249999999</v>
      </c>
      <c r="K17" s="85">
        <f t="shared" ref="K17:BV17" si="2">SUM(K10:K16)</f>
        <v>51293.525000000001</v>
      </c>
      <c r="L17" s="85">
        <f t="shared" si="2"/>
        <v>51293.525000000001</v>
      </c>
      <c r="M17" s="85">
        <f t="shared" si="2"/>
        <v>51293.525000000001</v>
      </c>
      <c r="N17" s="85">
        <f t="shared" si="2"/>
        <v>51293.525000000001</v>
      </c>
      <c r="O17" s="85">
        <f t="shared" si="2"/>
        <v>51293.525000000001</v>
      </c>
      <c r="P17" s="85">
        <f t="shared" si="2"/>
        <v>52175.845250000006</v>
      </c>
      <c r="Q17" s="85">
        <f t="shared" si="2"/>
        <v>52175.845250000006</v>
      </c>
      <c r="R17" s="85">
        <f t="shared" si="2"/>
        <v>52175.845250000006</v>
      </c>
      <c r="S17" s="85">
        <f t="shared" si="2"/>
        <v>52175.845250000006</v>
      </c>
      <c r="T17" s="85">
        <f t="shared" si="2"/>
        <v>52175.845250000006</v>
      </c>
      <c r="U17" s="85">
        <f t="shared" si="2"/>
        <v>52175.845250000006</v>
      </c>
      <c r="V17" s="85">
        <f t="shared" si="2"/>
        <v>52175.845250000006</v>
      </c>
      <c r="W17" s="85">
        <f t="shared" si="2"/>
        <v>52175.845250000006</v>
      </c>
      <c r="X17" s="85">
        <f t="shared" si="2"/>
        <v>52175.845250000006</v>
      </c>
      <c r="Y17" s="85">
        <f t="shared" si="2"/>
        <v>52175.845250000006</v>
      </c>
      <c r="Z17" s="85">
        <f t="shared" si="2"/>
        <v>52175.845250000006</v>
      </c>
      <c r="AA17" s="85">
        <f t="shared" si="2"/>
        <v>52175.845250000006</v>
      </c>
      <c r="AB17" s="85">
        <f t="shared" si="2"/>
        <v>53102.281512500005</v>
      </c>
      <c r="AC17" s="85">
        <f t="shared" si="2"/>
        <v>53102.281512500005</v>
      </c>
      <c r="AD17" s="85">
        <f t="shared" si="2"/>
        <v>53102.281512500005</v>
      </c>
      <c r="AE17" s="85">
        <f t="shared" si="2"/>
        <v>53102.281512500005</v>
      </c>
      <c r="AF17" s="85">
        <f t="shared" si="2"/>
        <v>53102.281512500005</v>
      </c>
      <c r="AG17" s="85">
        <f t="shared" si="2"/>
        <v>53102.281512500005</v>
      </c>
      <c r="AH17" s="85">
        <f t="shared" si="2"/>
        <v>53102.281512500005</v>
      </c>
      <c r="AI17" s="85">
        <f t="shared" si="2"/>
        <v>53102.281512500005</v>
      </c>
      <c r="AJ17" s="85">
        <f t="shared" si="2"/>
        <v>53102.281512500005</v>
      </c>
      <c r="AK17" s="85">
        <f t="shared" si="2"/>
        <v>53102.281512500005</v>
      </c>
      <c r="AL17" s="85">
        <f t="shared" si="2"/>
        <v>53102.281512500005</v>
      </c>
      <c r="AM17" s="85">
        <f t="shared" si="2"/>
        <v>53102.281512500005</v>
      </c>
      <c r="AN17" s="85">
        <f t="shared" si="2"/>
        <v>54075.039588125001</v>
      </c>
      <c r="AO17" s="85">
        <f t="shared" si="2"/>
        <v>54075.039588125001</v>
      </c>
      <c r="AP17" s="85">
        <f t="shared" si="2"/>
        <v>54075.039588125001</v>
      </c>
      <c r="AQ17" s="85">
        <f t="shared" si="2"/>
        <v>54075.039588125001</v>
      </c>
      <c r="AR17" s="85">
        <f t="shared" si="2"/>
        <v>54075.039588125001</v>
      </c>
      <c r="AS17" s="85">
        <f t="shared" si="2"/>
        <v>54075.039588125001</v>
      </c>
      <c r="AT17" s="85">
        <f t="shared" si="2"/>
        <v>54075.039588125001</v>
      </c>
      <c r="AU17" s="85">
        <f t="shared" si="2"/>
        <v>54075.039588125001</v>
      </c>
      <c r="AV17" s="85">
        <f t="shared" si="2"/>
        <v>54075.039588125001</v>
      </c>
      <c r="AW17" s="85">
        <f t="shared" si="2"/>
        <v>54075.039588125001</v>
      </c>
      <c r="AX17" s="85">
        <f t="shared" si="2"/>
        <v>54075.039588125001</v>
      </c>
      <c r="AY17" s="85">
        <f t="shared" si="2"/>
        <v>54075.039588125001</v>
      </c>
      <c r="AZ17" s="85">
        <f t="shared" si="2"/>
        <v>55096.435567531254</v>
      </c>
      <c r="BA17" s="85">
        <f t="shared" si="2"/>
        <v>55096.435567531254</v>
      </c>
      <c r="BB17" s="85">
        <f t="shared" si="2"/>
        <v>55096.435567531254</v>
      </c>
      <c r="BC17" s="85">
        <f t="shared" si="2"/>
        <v>55096.435567531254</v>
      </c>
      <c r="BD17" s="85">
        <f t="shared" si="2"/>
        <v>55096.435567531254</v>
      </c>
      <c r="BE17" s="85">
        <f t="shared" si="2"/>
        <v>55096.435567531254</v>
      </c>
      <c r="BF17" s="85">
        <f t="shared" si="2"/>
        <v>55096.435567531254</v>
      </c>
      <c r="BG17" s="85">
        <f t="shared" si="2"/>
        <v>55096.435567531254</v>
      </c>
      <c r="BH17" s="85">
        <f t="shared" si="2"/>
        <v>55096.435567531254</v>
      </c>
      <c r="BI17" s="85">
        <f t="shared" si="2"/>
        <v>55096.435567531254</v>
      </c>
      <c r="BJ17" s="85">
        <f t="shared" si="2"/>
        <v>55096.435567531254</v>
      </c>
      <c r="BK17" s="85">
        <f t="shared" si="2"/>
        <v>55096.435567531254</v>
      </c>
      <c r="BL17" s="85">
        <f t="shared" si="2"/>
        <v>56168.901345907812</v>
      </c>
      <c r="BM17" s="85">
        <f t="shared" si="2"/>
        <v>56168.901345907812</v>
      </c>
      <c r="BN17" s="85">
        <f t="shared" si="2"/>
        <v>56168.901345907812</v>
      </c>
      <c r="BO17" s="85">
        <f t="shared" si="2"/>
        <v>56168.901345907812</v>
      </c>
      <c r="BP17" s="85">
        <f t="shared" si="2"/>
        <v>56168.901345907812</v>
      </c>
      <c r="BQ17" s="85">
        <f t="shared" si="2"/>
        <v>56168.901345907812</v>
      </c>
      <c r="BR17" s="85">
        <f t="shared" si="2"/>
        <v>56168.901345907812</v>
      </c>
      <c r="BS17" s="85">
        <f t="shared" si="2"/>
        <v>56168.901345907812</v>
      </c>
      <c r="BT17" s="85">
        <f t="shared" si="2"/>
        <v>56168.901345907812</v>
      </c>
      <c r="BU17" s="85">
        <f t="shared" si="2"/>
        <v>56168.901345907812</v>
      </c>
      <c r="BV17" s="85">
        <f t="shared" si="2"/>
        <v>56168.901345907812</v>
      </c>
      <c r="BW17" s="85">
        <f t="shared" ref="BW17:DY17" si="3">SUM(BW10:BW16)</f>
        <v>56168.901345907812</v>
      </c>
      <c r="BX17" s="85">
        <f t="shared" si="3"/>
        <v>57294.99041320321</v>
      </c>
      <c r="BY17" s="85">
        <f t="shared" si="3"/>
        <v>57294.99041320321</v>
      </c>
      <c r="BZ17" s="85">
        <f t="shared" si="3"/>
        <v>57294.99041320321</v>
      </c>
      <c r="CA17" s="85">
        <f t="shared" si="3"/>
        <v>57294.99041320321</v>
      </c>
      <c r="CB17" s="85">
        <f t="shared" si="3"/>
        <v>57294.99041320321</v>
      </c>
      <c r="CC17" s="85">
        <f t="shared" si="3"/>
        <v>57294.99041320321</v>
      </c>
      <c r="CD17" s="85">
        <f t="shared" si="3"/>
        <v>57294.99041320321</v>
      </c>
      <c r="CE17" s="85">
        <f t="shared" si="3"/>
        <v>57294.99041320321</v>
      </c>
      <c r="CF17" s="85">
        <f t="shared" si="3"/>
        <v>57294.99041320321</v>
      </c>
      <c r="CG17" s="85">
        <f t="shared" si="3"/>
        <v>57294.99041320321</v>
      </c>
      <c r="CH17" s="85">
        <f t="shared" si="3"/>
        <v>57294.99041320321</v>
      </c>
      <c r="CI17" s="85">
        <f t="shared" si="3"/>
        <v>57294.99041320321</v>
      </c>
      <c r="CJ17" s="85">
        <f t="shared" si="3"/>
        <v>58477.38393386337</v>
      </c>
      <c r="CK17" s="85">
        <f t="shared" si="3"/>
        <v>58477.38393386337</v>
      </c>
      <c r="CL17" s="85">
        <f t="shared" si="3"/>
        <v>58477.38393386337</v>
      </c>
      <c r="CM17" s="85">
        <f t="shared" si="3"/>
        <v>58477.38393386337</v>
      </c>
      <c r="CN17" s="85">
        <f t="shared" si="3"/>
        <v>58477.38393386337</v>
      </c>
      <c r="CO17" s="85">
        <f t="shared" si="3"/>
        <v>58477.38393386337</v>
      </c>
      <c r="CP17" s="85">
        <f t="shared" si="3"/>
        <v>58477.38393386337</v>
      </c>
      <c r="CQ17" s="85">
        <f t="shared" si="3"/>
        <v>58477.38393386337</v>
      </c>
      <c r="CR17" s="85">
        <f t="shared" si="3"/>
        <v>58477.38393386337</v>
      </c>
      <c r="CS17" s="85">
        <f t="shared" si="3"/>
        <v>58477.38393386337</v>
      </c>
      <c r="CT17" s="85">
        <f t="shared" si="3"/>
        <v>58477.38393386337</v>
      </c>
      <c r="CU17" s="85">
        <f t="shared" si="3"/>
        <v>58477.38393386337</v>
      </c>
      <c r="CV17" s="85">
        <f t="shared" si="3"/>
        <v>59718.897130556536</v>
      </c>
      <c r="CW17" s="85">
        <f t="shared" si="3"/>
        <v>59718.897130556536</v>
      </c>
      <c r="CX17" s="85">
        <f t="shared" si="3"/>
        <v>59718.897130556536</v>
      </c>
      <c r="CY17" s="85">
        <f t="shared" si="3"/>
        <v>59718.897130556536</v>
      </c>
      <c r="CZ17" s="85">
        <f t="shared" si="3"/>
        <v>59718.897130556536</v>
      </c>
      <c r="DA17" s="85">
        <f t="shared" si="3"/>
        <v>59718.897130556536</v>
      </c>
      <c r="DB17" s="85">
        <f t="shared" si="3"/>
        <v>59718.897130556536</v>
      </c>
      <c r="DC17" s="85">
        <f t="shared" si="3"/>
        <v>59718.897130556536</v>
      </c>
      <c r="DD17" s="85">
        <f t="shared" si="3"/>
        <v>59718.897130556536</v>
      </c>
      <c r="DE17" s="85">
        <f t="shared" si="3"/>
        <v>59718.897130556536</v>
      </c>
      <c r="DF17" s="85">
        <f t="shared" si="3"/>
        <v>59718.897130556536</v>
      </c>
      <c r="DG17" s="85">
        <f t="shared" si="3"/>
        <v>59718.897130556536</v>
      </c>
      <c r="DH17" s="85">
        <f t="shared" si="3"/>
        <v>61022.485987084357</v>
      </c>
      <c r="DI17" s="85">
        <f t="shared" si="3"/>
        <v>61022.485987084357</v>
      </c>
      <c r="DJ17" s="85">
        <f t="shared" si="3"/>
        <v>61022.485987084357</v>
      </c>
      <c r="DK17" s="85">
        <f t="shared" si="3"/>
        <v>61022.485987084357</v>
      </c>
      <c r="DL17" s="85">
        <f t="shared" si="3"/>
        <v>61022.485987084357</v>
      </c>
      <c r="DM17" s="85">
        <f t="shared" si="3"/>
        <v>61022.485987084357</v>
      </c>
      <c r="DN17" s="85">
        <f t="shared" si="3"/>
        <v>61022.485987084357</v>
      </c>
      <c r="DO17" s="85">
        <f t="shared" si="3"/>
        <v>61022.485987084357</v>
      </c>
      <c r="DP17" s="85">
        <f t="shared" si="3"/>
        <v>61022.485987084357</v>
      </c>
      <c r="DQ17" s="85">
        <f t="shared" si="3"/>
        <v>61022.485987084357</v>
      </c>
      <c r="DR17" s="85">
        <f t="shared" si="3"/>
        <v>61022.485987084357</v>
      </c>
      <c r="DS17" s="85">
        <f t="shared" si="3"/>
        <v>61022.485987084357</v>
      </c>
      <c r="DT17" s="85">
        <f t="shared" si="3"/>
        <v>62391.254286438583</v>
      </c>
      <c r="DU17" s="85">
        <f t="shared" si="3"/>
        <v>62391.254286438583</v>
      </c>
      <c r="DV17" s="85">
        <f t="shared" si="3"/>
        <v>62391.254286438583</v>
      </c>
      <c r="DW17" s="85">
        <f t="shared" si="3"/>
        <v>62391.254286438583</v>
      </c>
      <c r="DX17" s="85">
        <f t="shared" si="3"/>
        <v>62391.254286438583</v>
      </c>
      <c r="DY17" s="85">
        <f t="shared" si="3"/>
        <v>62391.254286438583</v>
      </c>
    </row>
    <row r="18" spans="2:129" x14ac:dyDescent="0.55000000000000004">
      <c r="B18" s="69"/>
      <c r="C18" s="69"/>
      <c r="D18" s="69"/>
      <c r="E18" s="69"/>
      <c r="F18" s="69"/>
      <c r="G18" s="104"/>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row>
    <row r="19" spans="2:129" x14ac:dyDescent="0.55000000000000004">
      <c r="B19" s="69"/>
      <c r="C19" s="71" t="s">
        <v>156</v>
      </c>
      <c r="D19" s="69"/>
      <c r="E19" s="69"/>
      <c r="F19" s="69"/>
      <c r="G19" s="104"/>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row>
    <row r="20" spans="2:129" x14ac:dyDescent="0.55000000000000004">
      <c r="B20" s="69"/>
      <c r="C20" s="69"/>
      <c r="D20" s="69"/>
      <c r="E20" s="69"/>
      <c r="F20" s="69"/>
      <c r="G20" s="104"/>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row>
    <row r="21" spans="2:129" x14ac:dyDescent="0.55000000000000004">
      <c r="B21" s="69"/>
      <c r="C21" s="69"/>
      <c r="D21" s="69"/>
      <c r="E21" s="69" t="s">
        <v>159</v>
      </c>
      <c r="F21" s="69"/>
      <c r="G21" s="104" t="s">
        <v>43</v>
      </c>
      <c r="H21" s="83">
        <f>SUM(J21:DY21)</f>
        <v>701582.7010499998</v>
      </c>
      <c r="I21" s="83"/>
      <c r="J21" s="83">
        <f>IF(J$3&lt;=Assumptions!$F$14,J$10,0)</f>
        <v>15344.7</v>
      </c>
      <c r="K21" s="83">
        <f>IF(K$3&lt;=Assumptions!$F$14,K$10,0)</f>
        <v>15344.7</v>
      </c>
      <c r="L21" s="83">
        <f>IF(L$3&lt;=Assumptions!$F$14,L$10,0)</f>
        <v>15344.7</v>
      </c>
      <c r="M21" s="83">
        <f>IF(M$3&lt;=Assumptions!$F$14,M$10,0)</f>
        <v>15344.7</v>
      </c>
      <c r="N21" s="83">
        <f>IF(N$3&lt;=Assumptions!$F$14,N$10,0)</f>
        <v>15344.7</v>
      </c>
      <c r="O21" s="83">
        <f>IF(O$3&lt;=Assumptions!$F$14,O$10,0)</f>
        <v>15344.7</v>
      </c>
      <c r="P21" s="83">
        <f>IF(P$3&lt;=Assumptions!$F$14,P$10,0)</f>
        <v>16111.935000000001</v>
      </c>
      <c r="Q21" s="83">
        <f>IF(Q$3&lt;=Assumptions!$F$14,Q$10,0)</f>
        <v>16111.935000000001</v>
      </c>
      <c r="R21" s="83">
        <f>IF(R$3&lt;=Assumptions!$F$14,R$10,0)</f>
        <v>16111.935000000001</v>
      </c>
      <c r="S21" s="83">
        <f>IF(S$3&lt;=Assumptions!$F$14,S$10,0)</f>
        <v>16111.935000000001</v>
      </c>
      <c r="T21" s="83">
        <f>IF(T$3&lt;=Assumptions!$F$14,T$10,0)</f>
        <v>16111.935000000001</v>
      </c>
      <c r="U21" s="83">
        <f>IF(U$3&lt;=Assumptions!$F$14,U$10,0)</f>
        <v>16111.935000000001</v>
      </c>
      <c r="V21" s="83">
        <f>IF(V$3&lt;=Assumptions!$F$14,V$10,0)</f>
        <v>16111.935000000001</v>
      </c>
      <c r="W21" s="83">
        <f>IF(W$3&lt;=Assumptions!$F$14,W$10,0)</f>
        <v>16111.935000000001</v>
      </c>
      <c r="X21" s="83">
        <f>IF(X$3&lt;=Assumptions!$F$14,X$10,0)</f>
        <v>16111.935000000001</v>
      </c>
      <c r="Y21" s="83">
        <f>IF(Y$3&lt;=Assumptions!$F$14,Y$10,0)</f>
        <v>16111.935000000001</v>
      </c>
      <c r="Z21" s="83">
        <f>IF(Z$3&lt;=Assumptions!$F$14,Z$10,0)</f>
        <v>16111.935000000001</v>
      </c>
      <c r="AA21" s="83">
        <f>IF(AA$3&lt;=Assumptions!$F$14,AA$10,0)</f>
        <v>16111.935000000001</v>
      </c>
      <c r="AB21" s="83">
        <f>IF(AB$3&lt;=Assumptions!$F$14,AB$10,0)</f>
        <v>16917.531750000002</v>
      </c>
      <c r="AC21" s="83">
        <f>IF(AC$3&lt;=Assumptions!$F$14,AC$10,0)</f>
        <v>16917.531750000002</v>
      </c>
      <c r="AD21" s="83">
        <f>IF(AD$3&lt;=Assumptions!$F$14,AD$10,0)</f>
        <v>16917.531750000002</v>
      </c>
      <c r="AE21" s="83">
        <f>IF(AE$3&lt;=Assumptions!$F$14,AE$10,0)</f>
        <v>16917.531750000002</v>
      </c>
      <c r="AF21" s="83">
        <f>IF(AF$3&lt;=Assumptions!$F$14,AF$10,0)</f>
        <v>16917.531750000002</v>
      </c>
      <c r="AG21" s="83">
        <f>IF(AG$3&lt;=Assumptions!$F$14,AG$10,0)</f>
        <v>16917.531750000002</v>
      </c>
      <c r="AH21" s="83">
        <f>IF(AH$3&lt;=Assumptions!$F$14,AH$10,0)</f>
        <v>16917.531750000002</v>
      </c>
      <c r="AI21" s="83">
        <f>IF(AI$3&lt;=Assumptions!$F$14,AI$10,0)</f>
        <v>16917.531750000002</v>
      </c>
      <c r="AJ21" s="83">
        <f>IF(AJ$3&lt;=Assumptions!$F$14,AJ$10,0)</f>
        <v>16917.531750000002</v>
      </c>
      <c r="AK21" s="83">
        <f>IF(AK$3&lt;=Assumptions!$F$14,AK$10,0)</f>
        <v>16917.531750000002</v>
      </c>
      <c r="AL21" s="83">
        <f>IF(AL$3&lt;=Assumptions!$F$14,AL$10,0)</f>
        <v>16917.531750000002</v>
      </c>
      <c r="AM21" s="83">
        <f>IF(AM$3&lt;=Assumptions!$F$14,AM$10,0)</f>
        <v>16917.531750000002</v>
      </c>
      <c r="AN21" s="83">
        <f>IF(AN$3&lt;=Assumptions!$F$14,AN$10,0)</f>
        <v>17763.408337500001</v>
      </c>
      <c r="AO21" s="83">
        <f>IF(AO$3&lt;=Assumptions!$F$14,AO$10,0)</f>
        <v>17763.408337500001</v>
      </c>
      <c r="AP21" s="83">
        <f>IF(AP$3&lt;=Assumptions!$F$14,AP$10,0)</f>
        <v>17763.408337500001</v>
      </c>
      <c r="AQ21" s="83">
        <f>IF(AQ$3&lt;=Assumptions!$F$14,AQ$10,0)</f>
        <v>17763.408337500001</v>
      </c>
      <c r="AR21" s="83">
        <f>IF(AR$3&lt;=Assumptions!$F$14,AR$10,0)</f>
        <v>17763.408337500001</v>
      </c>
      <c r="AS21" s="83">
        <f>IF(AS$3&lt;=Assumptions!$F$14,AS$10,0)</f>
        <v>17763.408337500001</v>
      </c>
      <c r="AT21" s="83">
        <f>IF(AT$3&lt;=Assumptions!$F$14,AT$10,0)</f>
        <v>17763.408337500001</v>
      </c>
      <c r="AU21" s="83">
        <f>IF(AU$3&lt;=Assumptions!$F$14,AU$10,0)</f>
        <v>17763.408337500001</v>
      </c>
      <c r="AV21" s="83">
        <f>IF(AV$3&lt;=Assumptions!$F$14,AV$10,0)</f>
        <v>17763.408337500001</v>
      </c>
      <c r="AW21" s="83">
        <f>IF(AW$3&lt;=Assumptions!$F$14,AW$10,0)</f>
        <v>17763.408337500001</v>
      </c>
      <c r="AX21" s="83">
        <f>IF(AX$3&lt;=Assumptions!$F$14,AX$10,0)</f>
        <v>17763.408337500001</v>
      </c>
      <c r="AY21" s="83">
        <f>IF(AY$3&lt;=Assumptions!$F$14,AY$10,0)</f>
        <v>17763.408337500001</v>
      </c>
      <c r="AZ21" s="83">
        <f>IF(AZ$3&lt;=Assumptions!$F$14,AZ$10,0)</f>
        <v>0</v>
      </c>
      <c r="BA21" s="83">
        <f>IF(BA$3&lt;=Assumptions!$F$14,BA$10,0)</f>
        <v>0</v>
      </c>
      <c r="BB21" s="83">
        <f>IF(BB$3&lt;=Assumptions!$F$14,BB$10,0)</f>
        <v>0</v>
      </c>
      <c r="BC21" s="83">
        <f>IF(BC$3&lt;=Assumptions!$F$14,BC$10,0)</f>
        <v>0</v>
      </c>
      <c r="BD21" s="83">
        <f>IF(BD$3&lt;=Assumptions!$F$14,BD$10,0)</f>
        <v>0</v>
      </c>
      <c r="BE21" s="83">
        <f>IF(BE$3&lt;=Assumptions!$F$14,BE$10,0)</f>
        <v>0</v>
      </c>
      <c r="BF21" s="83">
        <f>IF(BF$3&lt;=Assumptions!$F$14,BF$10,0)</f>
        <v>0</v>
      </c>
      <c r="BG21" s="83">
        <f>IF(BG$3&lt;=Assumptions!$F$14,BG$10,0)</f>
        <v>0</v>
      </c>
      <c r="BH21" s="83">
        <f>IF(BH$3&lt;=Assumptions!$F$14,BH$10,0)</f>
        <v>0</v>
      </c>
      <c r="BI21" s="83">
        <f>IF(BI$3&lt;=Assumptions!$F$14,BI$10,0)</f>
        <v>0</v>
      </c>
      <c r="BJ21" s="83">
        <f>IF(BJ$3&lt;=Assumptions!$F$14,BJ$10,0)</f>
        <v>0</v>
      </c>
      <c r="BK21" s="83">
        <f>IF(BK$3&lt;=Assumptions!$F$14,BK$10,0)</f>
        <v>0</v>
      </c>
      <c r="BL21" s="83">
        <f>IF(BL$3&lt;=Assumptions!$F$14,BL$10,0)</f>
        <v>0</v>
      </c>
      <c r="BM21" s="83">
        <f>IF(BM$3&lt;=Assumptions!$F$14,BM$10,0)</f>
        <v>0</v>
      </c>
      <c r="BN21" s="83">
        <f>IF(BN$3&lt;=Assumptions!$F$14,BN$10,0)</f>
        <v>0</v>
      </c>
      <c r="BO21" s="83">
        <f>IF(BO$3&lt;=Assumptions!$F$14,BO$10,0)</f>
        <v>0</v>
      </c>
      <c r="BP21" s="83">
        <f>IF(BP$3&lt;=Assumptions!$F$14,BP$10,0)</f>
        <v>0</v>
      </c>
      <c r="BQ21" s="83">
        <f>IF(BQ$3&lt;=Assumptions!$F$14,BQ$10,0)</f>
        <v>0</v>
      </c>
      <c r="BR21" s="83">
        <f>IF(BR$3&lt;=Assumptions!$F$14,BR$10,0)</f>
        <v>0</v>
      </c>
      <c r="BS21" s="83">
        <f>IF(BS$3&lt;=Assumptions!$F$14,BS$10,0)</f>
        <v>0</v>
      </c>
      <c r="BT21" s="83">
        <f>IF(BT$3&lt;=Assumptions!$F$14,BT$10,0)</f>
        <v>0</v>
      </c>
      <c r="BU21" s="83">
        <f>IF(BU$3&lt;=Assumptions!$F$14,BU$10,0)</f>
        <v>0</v>
      </c>
      <c r="BV21" s="83">
        <f>IF(BV$3&lt;=Assumptions!$F$14,BV$10,0)</f>
        <v>0</v>
      </c>
      <c r="BW21" s="83">
        <f>IF(BW$3&lt;=Assumptions!$F$14,BW$10,0)</f>
        <v>0</v>
      </c>
      <c r="BX21" s="83">
        <f>IF(BX$3&lt;=Assumptions!$F$14,BX$10,0)</f>
        <v>0</v>
      </c>
      <c r="BY21" s="83">
        <f>IF(BY$3&lt;=Assumptions!$F$14,BY$10,0)</f>
        <v>0</v>
      </c>
      <c r="BZ21" s="83">
        <f>IF(BZ$3&lt;=Assumptions!$F$14,BZ$10,0)</f>
        <v>0</v>
      </c>
      <c r="CA21" s="83">
        <f>IF(CA$3&lt;=Assumptions!$F$14,CA$10,0)</f>
        <v>0</v>
      </c>
      <c r="CB21" s="83">
        <f>IF(CB$3&lt;=Assumptions!$F$14,CB$10,0)</f>
        <v>0</v>
      </c>
      <c r="CC21" s="83">
        <f>IF(CC$3&lt;=Assumptions!$F$14,CC$10,0)</f>
        <v>0</v>
      </c>
      <c r="CD21" s="83">
        <f>IF(CD$3&lt;=Assumptions!$F$14,CD$10,0)</f>
        <v>0</v>
      </c>
      <c r="CE21" s="83">
        <f>IF(CE$3&lt;=Assumptions!$F$14,CE$10,0)</f>
        <v>0</v>
      </c>
      <c r="CF21" s="83">
        <f>IF(CF$3&lt;=Assumptions!$F$14,CF$10,0)</f>
        <v>0</v>
      </c>
      <c r="CG21" s="83">
        <f>IF(CG$3&lt;=Assumptions!$F$14,CG$10,0)</f>
        <v>0</v>
      </c>
      <c r="CH21" s="83">
        <f>IF(CH$3&lt;=Assumptions!$F$14,CH$10,0)</f>
        <v>0</v>
      </c>
      <c r="CI21" s="83">
        <f>IF(CI$3&lt;=Assumptions!$F$14,CI$10,0)</f>
        <v>0</v>
      </c>
      <c r="CJ21" s="83">
        <f>IF(CJ$3&lt;=Assumptions!$F$14,CJ$10,0)</f>
        <v>0</v>
      </c>
      <c r="CK21" s="83">
        <f>IF(CK$3&lt;=Assumptions!$F$14,CK$10,0)</f>
        <v>0</v>
      </c>
      <c r="CL21" s="83">
        <f>IF(CL$3&lt;=Assumptions!$F$14,CL$10,0)</f>
        <v>0</v>
      </c>
      <c r="CM21" s="83">
        <f>IF(CM$3&lt;=Assumptions!$F$14,CM$10,0)</f>
        <v>0</v>
      </c>
      <c r="CN21" s="83">
        <f>IF(CN$3&lt;=Assumptions!$F$14,CN$10,0)</f>
        <v>0</v>
      </c>
      <c r="CO21" s="83">
        <f>IF(CO$3&lt;=Assumptions!$F$14,CO$10,0)</f>
        <v>0</v>
      </c>
      <c r="CP21" s="83">
        <f>IF(CP$3&lt;=Assumptions!$F$14,CP$10,0)</f>
        <v>0</v>
      </c>
      <c r="CQ21" s="83">
        <f>IF(CQ$3&lt;=Assumptions!$F$14,CQ$10,0)</f>
        <v>0</v>
      </c>
      <c r="CR21" s="83">
        <f>IF(CR$3&lt;=Assumptions!$F$14,CR$10,0)</f>
        <v>0</v>
      </c>
      <c r="CS21" s="83">
        <f>IF(CS$3&lt;=Assumptions!$F$14,CS$10,0)</f>
        <v>0</v>
      </c>
      <c r="CT21" s="83">
        <f>IF(CT$3&lt;=Assumptions!$F$14,CT$10,0)</f>
        <v>0</v>
      </c>
      <c r="CU21" s="83">
        <f>IF(CU$3&lt;=Assumptions!$F$14,CU$10,0)</f>
        <v>0</v>
      </c>
      <c r="CV21" s="83">
        <f>IF(CV$3&lt;=Assumptions!$F$14,CV$10,0)</f>
        <v>0</v>
      </c>
      <c r="CW21" s="83">
        <f>IF(CW$3&lt;=Assumptions!$F$14,CW$10,0)</f>
        <v>0</v>
      </c>
      <c r="CX21" s="83">
        <f>IF(CX$3&lt;=Assumptions!$F$14,CX$10,0)</f>
        <v>0</v>
      </c>
      <c r="CY21" s="83">
        <f>IF(CY$3&lt;=Assumptions!$F$14,CY$10,0)</f>
        <v>0</v>
      </c>
      <c r="CZ21" s="83">
        <f>IF(CZ$3&lt;=Assumptions!$F$14,CZ$10,0)</f>
        <v>0</v>
      </c>
      <c r="DA21" s="83">
        <f>IF(DA$3&lt;=Assumptions!$F$14,DA$10,0)</f>
        <v>0</v>
      </c>
      <c r="DB21" s="83">
        <f>IF(DB$3&lt;=Assumptions!$F$14,DB$10,0)</f>
        <v>0</v>
      </c>
      <c r="DC21" s="83">
        <f>IF(DC$3&lt;=Assumptions!$F$14,DC$10,0)</f>
        <v>0</v>
      </c>
      <c r="DD21" s="83">
        <f>IF(DD$3&lt;=Assumptions!$F$14,DD$10,0)</f>
        <v>0</v>
      </c>
      <c r="DE21" s="83">
        <f>IF(DE$3&lt;=Assumptions!$F$14,DE$10,0)</f>
        <v>0</v>
      </c>
      <c r="DF21" s="83">
        <f>IF(DF$3&lt;=Assumptions!$F$14,DF$10,0)</f>
        <v>0</v>
      </c>
      <c r="DG21" s="83">
        <f>IF(DG$3&lt;=Assumptions!$F$14,DG$10,0)</f>
        <v>0</v>
      </c>
      <c r="DH21" s="83">
        <f>IF(DH$3&lt;=Assumptions!$F$14,DH$10,0)</f>
        <v>0</v>
      </c>
      <c r="DI21" s="83">
        <f>IF(DI$3&lt;=Assumptions!$F$14,DI$10,0)</f>
        <v>0</v>
      </c>
      <c r="DJ21" s="83">
        <f>IF(DJ$3&lt;=Assumptions!$F$14,DJ$10,0)</f>
        <v>0</v>
      </c>
      <c r="DK21" s="83">
        <f>IF(DK$3&lt;=Assumptions!$F$14,DK$10,0)</f>
        <v>0</v>
      </c>
      <c r="DL21" s="83">
        <f>IF(DL$3&lt;=Assumptions!$F$14,DL$10,0)</f>
        <v>0</v>
      </c>
      <c r="DM21" s="83">
        <f>IF(DM$3&lt;=Assumptions!$F$14,DM$10,0)</f>
        <v>0</v>
      </c>
      <c r="DN21" s="83">
        <f>IF(DN$3&lt;=Assumptions!$F$14,DN$10,0)</f>
        <v>0</v>
      </c>
      <c r="DO21" s="83">
        <f>IF(DO$3&lt;=Assumptions!$F$14,DO$10,0)</f>
        <v>0</v>
      </c>
      <c r="DP21" s="83">
        <f>IF(DP$3&lt;=Assumptions!$F$14,DP$10,0)</f>
        <v>0</v>
      </c>
      <c r="DQ21" s="83">
        <f>IF(DQ$3&lt;=Assumptions!$F$14,DQ$10,0)</f>
        <v>0</v>
      </c>
      <c r="DR21" s="83">
        <f>IF(DR$3&lt;=Assumptions!$F$14,DR$10,0)</f>
        <v>0</v>
      </c>
      <c r="DS21" s="83">
        <f>IF(DS$3&lt;=Assumptions!$F$14,DS$10,0)</f>
        <v>0</v>
      </c>
      <c r="DT21" s="83">
        <f>IF(DT$3&lt;=Assumptions!$F$14,DT$10,0)</f>
        <v>0</v>
      </c>
      <c r="DU21" s="83">
        <f>IF(DU$3&lt;=Assumptions!$F$14,DU$10,0)</f>
        <v>0</v>
      </c>
      <c r="DV21" s="83">
        <f>IF(DV$3&lt;=Assumptions!$F$14,DV$10,0)</f>
        <v>0</v>
      </c>
      <c r="DW21" s="83">
        <f>IF(DW$3&lt;=Assumptions!$F$14,DW$10,0)</f>
        <v>0</v>
      </c>
      <c r="DX21" s="83">
        <f>IF(DX$3&lt;=Assumptions!$F$14,DX$10,0)</f>
        <v>0</v>
      </c>
      <c r="DY21" s="83">
        <f>IF(DY$3&lt;=Assumptions!$F$14,DY$10,0)</f>
        <v>0</v>
      </c>
    </row>
    <row r="22" spans="2:129" x14ac:dyDescent="0.55000000000000004">
      <c r="B22" s="69"/>
      <c r="C22" s="69"/>
      <c r="D22" s="69"/>
      <c r="E22" s="69" t="s">
        <v>160</v>
      </c>
      <c r="F22" s="69"/>
      <c r="G22" s="104" t="s">
        <v>43</v>
      </c>
      <c r="H22" s="83">
        <f>SUM(J22:DY22)</f>
        <v>105237.40515749999</v>
      </c>
      <c r="I22" s="83"/>
      <c r="J22" s="83">
        <f>IF(J$3&lt;=Assumptions!$F$24,J21*Assumptions!$F$23,0)</f>
        <v>2301.7049999999999</v>
      </c>
      <c r="K22" s="83">
        <f>IF(K$3&lt;=Assumptions!$F$24,K21*Assumptions!$F$23,0)</f>
        <v>2301.7049999999999</v>
      </c>
      <c r="L22" s="83">
        <f>IF(L$3&lt;=Assumptions!$F$24,L21*Assumptions!$F$23,0)</f>
        <v>2301.7049999999999</v>
      </c>
      <c r="M22" s="83">
        <f>IF(M$3&lt;=Assumptions!$F$24,M21*Assumptions!$F$23,0)</f>
        <v>2301.7049999999999</v>
      </c>
      <c r="N22" s="83">
        <f>IF(N$3&lt;=Assumptions!$F$24,N21*Assumptions!$F$23,0)</f>
        <v>2301.7049999999999</v>
      </c>
      <c r="O22" s="83">
        <f>IF(O$3&lt;=Assumptions!$F$24,O21*Assumptions!$F$23,0)</f>
        <v>2301.7049999999999</v>
      </c>
      <c r="P22" s="83">
        <f>IF(P$3&lt;=Assumptions!$F$24,P21*Assumptions!$F$23,0)</f>
        <v>2416.79025</v>
      </c>
      <c r="Q22" s="83">
        <f>IF(Q$3&lt;=Assumptions!$F$24,Q21*Assumptions!$F$23,0)</f>
        <v>2416.79025</v>
      </c>
      <c r="R22" s="83">
        <f>IF(R$3&lt;=Assumptions!$F$24,R21*Assumptions!$F$23,0)</f>
        <v>2416.79025</v>
      </c>
      <c r="S22" s="83">
        <f>IF(S$3&lt;=Assumptions!$F$24,S21*Assumptions!$F$23,0)</f>
        <v>2416.79025</v>
      </c>
      <c r="T22" s="83">
        <f>IF(T$3&lt;=Assumptions!$F$24,T21*Assumptions!$F$23,0)</f>
        <v>2416.79025</v>
      </c>
      <c r="U22" s="83">
        <f>IF(U$3&lt;=Assumptions!$F$24,U21*Assumptions!$F$23,0)</f>
        <v>2416.79025</v>
      </c>
      <c r="V22" s="83">
        <f>IF(V$3&lt;=Assumptions!$F$24,V21*Assumptions!$F$23,0)</f>
        <v>2416.79025</v>
      </c>
      <c r="W22" s="83">
        <f>IF(W$3&lt;=Assumptions!$F$24,W21*Assumptions!$F$23,0)</f>
        <v>2416.79025</v>
      </c>
      <c r="X22" s="83">
        <f>IF(X$3&lt;=Assumptions!$F$24,X21*Assumptions!$F$23,0)</f>
        <v>2416.79025</v>
      </c>
      <c r="Y22" s="83">
        <f>IF(Y$3&lt;=Assumptions!$F$24,Y21*Assumptions!$F$23,0)</f>
        <v>2416.79025</v>
      </c>
      <c r="Z22" s="83">
        <f>IF(Z$3&lt;=Assumptions!$F$24,Z21*Assumptions!$F$23,0)</f>
        <v>2416.79025</v>
      </c>
      <c r="AA22" s="83">
        <f>IF(AA$3&lt;=Assumptions!$F$24,AA21*Assumptions!$F$23,0)</f>
        <v>2416.79025</v>
      </c>
      <c r="AB22" s="83">
        <f>IF(AB$3&lt;=Assumptions!$F$24,AB21*Assumptions!$F$23,0)</f>
        <v>2537.6297625000002</v>
      </c>
      <c r="AC22" s="83">
        <f>IF(AC$3&lt;=Assumptions!$F$24,AC21*Assumptions!$F$23,0)</f>
        <v>2537.6297625000002</v>
      </c>
      <c r="AD22" s="83">
        <f>IF(AD$3&lt;=Assumptions!$F$24,AD21*Assumptions!$F$23,0)</f>
        <v>2537.6297625000002</v>
      </c>
      <c r="AE22" s="83">
        <f>IF(AE$3&lt;=Assumptions!$F$24,AE21*Assumptions!$F$23,0)</f>
        <v>2537.6297625000002</v>
      </c>
      <c r="AF22" s="83">
        <f>IF(AF$3&lt;=Assumptions!$F$24,AF21*Assumptions!$F$23,0)</f>
        <v>2537.6297625000002</v>
      </c>
      <c r="AG22" s="83">
        <f>IF(AG$3&lt;=Assumptions!$F$24,AG21*Assumptions!$F$23,0)</f>
        <v>2537.6297625000002</v>
      </c>
      <c r="AH22" s="83">
        <f>IF(AH$3&lt;=Assumptions!$F$24,AH21*Assumptions!$F$23,0)</f>
        <v>2537.6297625000002</v>
      </c>
      <c r="AI22" s="83">
        <f>IF(AI$3&lt;=Assumptions!$F$24,AI21*Assumptions!$F$23,0)</f>
        <v>2537.6297625000002</v>
      </c>
      <c r="AJ22" s="83">
        <f>IF(AJ$3&lt;=Assumptions!$F$24,AJ21*Assumptions!$F$23,0)</f>
        <v>2537.6297625000002</v>
      </c>
      <c r="AK22" s="83">
        <f>IF(AK$3&lt;=Assumptions!$F$24,AK21*Assumptions!$F$23,0)</f>
        <v>2537.6297625000002</v>
      </c>
      <c r="AL22" s="83">
        <f>IF(AL$3&lt;=Assumptions!$F$24,AL21*Assumptions!$F$23,0)</f>
        <v>2537.6297625000002</v>
      </c>
      <c r="AM22" s="83">
        <f>IF(AM$3&lt;=Assumptions!$F$24,AM21*Assumptions!$F$23,0)</f>
        <v>2537.6297625000002</v>
      </c>
      <c r="AN22" s="83">
        <f>IF(AN$3&lt;=Assumptions!$F$24,AN21*Assumptions!$F$23,0)</f>
        <v>2664.5112506250002</v>
      </c>
      <c r="AO22" s="83">
        <f>IF(AO$3&lt;=Assumptions!$F$24,AO21*Assumptions!$F$23,0)</f>
        <v>2664.5112506250002</v>
      </c>
      <c r="AP22" s="83">
        <f>IF(AP$3&lt;=Assumptions!$F$24,AP21*Assumptions!$F$23,0)</f>
        <v>2664.5112506250002</v>
      </c>
      <c r="AQ22" s="83">
        <f>IF(AQ$3&lt;=Assumptions!$F$24,AQ21*Assumptions!$F$23,0)</f>
        <v>2664.5112506250002</v>
      </c>
      <c r="AR22" s="83">
        <f>IF(AR$3&lt;=Assumptions!$F$24,AR21*Assumptions!$F$23,0)</f>
        <v>2664.5112506250002</v>
      </c>
      <c r="AS22" s="83">
        <f>IF(AS$3&lt;=Assumptions!$F$24,AS21*Assumptions!$F$23,0)</f>
        <v>2664.5112506250002</v>
      </c>
      <c r="AT22" s="83">
        <f>IF(AT$3&lt;=Assumptions!$F$24,AT21*Assumptions!$F$23,0)</f>
        <v>2664.5112506250002</v>
      </c>
      <c r="AU22" s="83">
        <f>IF(AU$3&lt;=Assumptions!$F$24,AU21*Assumptions!$F$23,0)</f>
        <v>2664.5112506250002</v>
      </c>
      <c r="AV22" s="83">
        <f>IF(AV$3&lt;=Assumptions!$F$24,AV21*Assumptions!$F$23,0)</f>
        <v>2664.5112506250002</v>
      </c>
      <c r="AW22" s="83">
        <f>IF(AW$3&lt;=Assumptions!$F$24,AW21*Assumptions!$F$23,0)</f>
        <v>2664.5112506250002</v>
      </c>
      <c r="AX22" s="83">
        <f>IF(AX$3&lt;=Assumptions!$F$24,AX21*Assumptions!$F$23,0)</f>
        <v>2664.5112506250002</v>
      </c>
      <c r="AY22" s="83">
        <f>IF(AY$3&lt;=Assumptions!$F$24,AY21*Assumptions!$F$23,0)</f>
        <v>2664.5112506250002</v>
      </c>
      <c r="AZ22" s="83">
        <f>IF(AZ$3&lt;=Assumptions!$F$24,AZ21*Assumptions!$F$23,0)</f>
        <v>0</v>
      </c>
      <c r="BA22" s="83">
        <f>IF(BA$3&lt;=Assumptions!$F$24,BA21*Assumptions!$F$23,0)</f>
        <v>0</v>
      </c>
      <c r="BB22" s="83">
        <f>IF(BB$3&lt;=Assumptions!$F$24,BB21*Assumptions!$F$23,0)</f>
        <v>0</v>
      </c>
      <c r="BC22" s="83">
        <f>IF(BC$3&lt;=Assumptions!$F$24,BC21*Assumptions!$F$23,0)</f>
        <v>0</v>
      </c>
      <c r="BD22" s="83">
        <f>IF(BD$3&lt;=Assumptions!$F$24,BD21*Assumptions!$F$23,0)</f>
        <v>0</v>
      </c>
      <c r="BE22" s="83">
        <f>IF(BE$3&lt;=Assumptions!$F$24,BE21*Assumptions!$F$23,0)</f>
        <v>0</v>
      </c>
      <c r="BF22" s="83">
        <f>IF(BF$3&lt;=Assumptions!$F$24,BF21*Assumptions!$F$23,0)</f>
        <v>0</v>
      </c>
      <c r="BG22" s="83">
        <f>IF(BG$3&lt;=Assumptions!$F$24,BG21*Assumptions!$F$23,0)</f>
        <v>0</v>
      </c>
      <c r="BH22" s="83">
        <f>IF(BH$3&lt;=Assumptions!$F$24,BH21*Assumptions!$F$23,0)</f>
        <v>0</v>
      </c>
      <c r="BI22" s="83">
        <f>IF(BI$3&lt;=Assumptions!$F$24,BI21*Assumptions!$F$23,0)</f>
        <v>0</v>
      </c>
      <c r="BJ22" s="83">
        <f>IF(BJ$3&lt;=Assumptions!$F$24,BJ21*Assumptions!$F$23,0)</f>
        <v>0</v>
      </c>
      <c r="BK22" s="83">
        <f>IF(BK$3&lt;=Assumptions!$F$24,BK21*Assumptions!$F$23,0)</f>
        <v>0</v>
      </c>
      <c r="BL22" s="83">
        <f>IF(BL$3&lt;=Assumptions!$F$24,BL21*Assumptions!$F$23,0)</f>
        <v>0</v>
      </c>
      <c r="BM22" s="83">
        <f>IF(BM$3&lt;=Assumptions!$F$24,BM21*Assumptions!$F$23,0)</f>
        <v>0</v>
      </c>
      <c r="BN22" s="83">
        <f>IF(BN$3&lt;=Assumptions!$F$24,BN21*Assumptions!$F$23,0)</f>
        <v>0</v>
      </c>
      <c r="BO22" s="83">
        <f>IF(BO$3&lt;=Assumptions!$F$24,BO21*Assumptions!$F$23,0)</f>
        <v>0</v>
      </c>
      <c r="BP22" s="83">
        <f>IF(BP$3&lt;=Assumptions!$F$24,BP21*Assumptions!$F$23,0)</f>
        <v>0</v>
      </c>
      <c r="BQ22" s="83">
        <f>IF(BQ$3&lt;=Assumptions!$F$24,BQ21*Assumptions!$F$23,0)</f>
        <v>0</v>
      </c>
      <c r="BR22" s="83">
        <f>IF(BR$3&lt;=Assumptions!$F$24,BR21*Assumptions!$F$23,0)</f>
        <v>0</v>
      </c>
      <c r="BS22" s="83">
        <f>IF(BS$3&lt;=Assumptions!$F$24,BS21*Assumptions!$F$23,0)</f>
        <v>0</v>
      </c>
      <c r="BT22" s="83">
        <f>IF(BT$3&lt;=Assumptions!$F$24,BT21*Assumptions!$F$23,0)</f>
        <v>0</v>
      </c>
      <c r="BU22" s="83">
        <f>IF(BU$3&lt;=Assumptions!$F$24,BU21*Assumptions!$F$23,0)</f>
        <v>0</v>
      </c>
      <c r="BV22" s="83">
        <f>IF(BV$3&lt;=Assumptions!$F$24,BV21*Assumptions!$F$23,0)</f>
        <v>0</v>
      </c>
      <c r="BW22" s="83">
        <f>IF(BW$3&lt;=Assumptions!$F$24,BW21*Assumptions!$F$23,0)</f>
        <v>0</v>
      </c>
      <c r="BX22" s="83">
        <f>IF(BX$3&lt;=Assumptions!$F$24,BX21*Assumptions!$F$23,0)</f>
        <v>0</v>
      </c>
      <c r="BY22" s="83">
        <f>IF(BY$3&lt;=Assumptions!$F$24,BY21*Assumptions!$F$23,0)</f>
        <v>0</v>
      </c>
      <c r="BZ22" s="83">
        <f>IF(BZ$3&lt;=Assumptions!$F$24,BZ21*Assumptions!$F$23,0)</f>
        <v>0</v>
      </c>
      <c r="CA22" s="83">
        <f>IF(CA$3&lt;=Assumptions!$F$24,CA21*Assumptions!$F$23,0)</f>
        <v>0</v>
      </c>
      <c r="CB22" s="83">
        <f>IF(CB$3&lt;=Assumptions!$F$24,CB21*Assumptions!$F$23,0)</f>
        <v>0</v>
      </c>
      <c r="CC22" s="83">
        <f>IF(CC$3&lt;=Assumptions!$F$24,CC21*Assumptions!$F$23,0)</f>
        <v>0</v>
      </c>
      <c r="CD22" s="83">
        <f>IF(CD$3&lt;=Assumptions!$F$24,CD21*Assumptions!$F$23,0)</f>
        <v>0</v>
      </c>
      <c r="CE22" s="83">
        <f>IF(CE$3&lt;=Assumptions!$F$24,CE21*Assumptions!$F$23,0)</f>
        <v>0</v>
      </c>
      <c r="CF22" s="83">
        <f>IF(CF$3&lt;=Assumptions!$F$24,CF21*Assumptions!$F$23,0)</f>
        <v>0</v>
      </c>
      <c r="CG22" s="83">
        <f>IF(CG$3&lt;=Assumptions!$F$24,CG21*Assumptions!$F$23,0)</f>
        <v>0</v>
      </c>
      <c r="CH22" s="83">
        <f>IF(CH$3&lt;=Assumptions!$F$24,CH21*Assumptions!$F$23,0)</f>
        <v>0</v>
      </c>
      <c r="CI22" s="83">
        <f>IF(CI$3&lt;=Assumptions!$F$24,CI21*Assumptions!$F$23,0)</f>
        <v>0</v>
      </c>
      <c r="CJ22" s="83">
        <f>IF(CJ$3&lt;=Assumptions!$F$24,CJ21*Assumptions!$F$23,0)</f>
        <v>0</v>
      </c>
      <c r="CK22" s="83">
        <f>IF(CK$3&lt;=Assumptions!$F$24,CK21*Assumptions!$F$23,0)</f>
        <v>0</v>
      </c>
      <c r="CL22" s="83">
        <f>IF(CL$3&lt;=Assumptions!$F$24,CL21*Assumptions!$F$23,0)</f>
        <v>0</v>
      </c>
      <c r="CM22" s="83">
        <f>IF(CM$3&lt;=Assumptions!$F$24,CM21*Assumptions!$F$23,0)</f>
        <v>0</v>
      </c>
      <c r="CN22" s="83">
        <f>IF(CN$3&lt;=Assumptions!$F$24,CN21*Assumptions!$F$23,0)</f>
        <v>0</v>
      </c>
      <c r="CO22" s="83">
        <f>IF(CO$3&lt;=Assumptions!$F$24,CO21*Assumptions!$F$23,0)</f>
        <v>0</v>
      </c>
      <c r="CP22" s="83">
        <f>IF(CP$3&lt;=Assumptions!$F$24,CP21*Assumptions!$F$23,0)</f>
        <v>0</v>
      </c>
      <c r="CQ22" s="83">
        <f>IF(CQ$3&lt;=Assumptions!$F$24,CQ21*Assumptions!$F$23,0)</f>
        <v>0</v>
      </c>
      <c r="CR22" s="83">
        <f>IF(CR$3&lt;=Assumptions!$F$24,CR21*Assumptions!$F$23,0)</f>
        <v>0</v>
      </c>
      <c r="CS22" s="83">
        <f>IF(CS$3&lt;=Assumptions!$F$24,CS21*Assumptions!$F$23,0)</f>
        <v>0</v>
      </c>
      <c r="CT22" s="83">
        <f>IF(CT$3&lt;=Assumptions!$F$24,CT21*Assumptions!$F$23,0)</f>
        <v>0</v>
      </c>
      <c r="CU22" s="83">
        <f>IF(CU$3&lt;=Assumptions!$F$24,CU21*Assumptions!$F$23,0)</f>
        <v>0</v>
      </c>
      <c r="CV22" s="83">
        <f>IF(CV$3&lt;=Assumptions!$F$24,CV21*Assumptions!$F$23,0)</f>
        <v>0</v>
      </c>
      <c r="CW22" s="83">
        <f>IF(CW$3&lt;=Assumptions!$F$24,CW21*Assumptions!$F$23,0)</f>
        <v>0</v>
      </c>
      <c r="CX22" s="83">
        <f>IF(CX$3&lt;=Assumptions!$F$24,CX21*Assumptions!$F$23,0)</f>
        <v>0</v>
      </c>
      <c r="CY22" s="83">
        <f>IF(CY$3&lt;=Assumptions!$F$24,CY21*Assumptions!$F$23,0)</f>
        <v>0</v>
      </c>
      <c r="CZ22" s="83">
        <f>IF(CZ$3&lt;=Assumptions!$F$24,CZ21*Assumptions!$F$23,0)</f>
        <v>0</v>
      </c>
      <c r="DA22" s="83">
        <f>IF(DA$3&lt;=Assumptions!$F$24,DA21*Assumptions!$F$23,0)</f>
        <v>0</v>
      </c>
      <c r="DB22" s="83">
        <f>IF(DB$3&lt;=Assumptions!$F$24,DB21*Assumptions!$F$23,0)</f>
        <v>0</v>
      </c>
      <c r="DC22" s="83">
        <f>IF(DC$3&lt;=Assumptions!$F$24,DC21*Assumptions!$F$23,0)</f>
        <v>0</v>
      </c>
      <c r="DD22" s="83">
        <f>IF(DD$3&lt;=Assumptions!$F$24,DD21*Assumptions!$F$23,0)</f>
        <v>0</v>
      </c>
      <c r="DE22" s="83">
        <f>IF(DE$3&lt;=Assumptions!$F$24,DE21*Assumptions!$F$23,0)</f>
        <v>0</v>
      </c>
      <c r="DF22" s="83">
        <f>IF(DF$3&lt;=Assumptions!$F$24,DF21*Assumptions!$F$23,0)</f>
        <v>0</v>
      </c>
      <c r="DG22" s="83">
        <f>IF(DG$3&lt;=Assumptions!$F$24,DG21*Assumptions!$F$23,0)</f>
        <v>0</v>
      </c>
      <c r="DH22" s="83">
        <f>IF(DH$3&lt;=Assumptions!$F$24,DH21*Assumptions!$F$23,0)</f>
        <v>0</v>
      </c>
      <c r="DI22" s="83">
        <f>IF(DI$3&lt;=Assumptions!$F$24,DI21*Assumptions!$F$23,0)</f>
        <v>0</v>
      </c>
      <c r="DJ22" s="83">
        <f>IF(DJ$3&lt;=Assumptions!$F$24,DJ21*Assumptions!$F$23,0)</f>
        <v>0</v>
      </c>
      <c r="DK22" s="83">
        <f>IF(DK$3&lt;=Assumptions!$F$24,DK21*Assumptions!$F$23,0)</f>
        <v>0</v>
      </c>
      <c r="DL22" s="83">
        <f>IF(DL$3&lt;=Assumptions!$F$24,DL21*Assumptions!$F$23,0)</f>
        <v>0</v>
      </c>
      <c r="DM22" s="83">
        <f>IF(DM$3&lt;=Assumptions!$F$24,DM21*Assumptions!$F$23,0)</f>
        <v>0</v>
      </c>
      <c r="DN22" s="83">
        <f>IF(DN$3&lt;=Assumptions!$F$24,DN21*Assumptions!$F$23,0)</f>
        <v>0</v>
      </c>
      <c r="DO22" s="83">
        <f>IF(DO$3&lt;=Assumptions!$F$24,DO21*Assumptions!$F$23,0)</f>
        <v>0</v>
      </c>
      <c r="DP22" s="83">
        <f>IF(DP$3&lt;=Assumptions!$F$24,DP21*Assumptions!$F$23,0)</f>
        <v>0</v>
      </c>
      <c r="DQ22" s="83">
        <f>IF(DQ$3&lt;=Assumptions!$F$24,DQ21*Assumptions!$F$23,0)</f>
        <v>0</v>
      </c>
      <c r="DR22" s="83">
        <f>IF(DR$3&lt;=Assumptions!$F$24,DR21*Assumptions!$F$23,0)</f>
        <v>0</v>
      </c>
      <c r="DS22" s="83">
        <f>IF(DS$3&lt;=Assumptions!$F$24,DS21*Assumptions!$F$23,0)</f>
        <v>0</v>
      </c>
      <c r="DT22" s="83">
        <f>IF(DT$3&lt;=Assumptions!$F$24,DT21*Assumptions!$F$23,0)</f>
        <v>0</v>
      </c>
      <c r="DU22" s="83">
        <f>IF(DU$3&lt;=Assumptions!$F$24,DU21*Assumptions!$F$23,0)</f>
        <v>0</v>
      </c>
      <c r="DV22" s="83">
        <f>IF(DV$3&lt;=Assumptions!$F$24,DV21*Assumptions!$F$23,0)</f>
        <v>0</v>
      </c>
      <c r="DW22" s="83">
        <f>IF(DW$3&lt;=Assumptions!$F$24,DW21*Assumptions!$F$23,0)</f>
        <v>0</v>
      </c>
      <c r="DX22" s="83">
        <f>IF(DX$3&lt;=Assumptions!$F$24,DX21*Assumptions!$F$23,0)</f>
        <v>0</v>
      </c>
      <c r="DY22" s="83">
        <f>IF(DY$3&lt;=Assumptions!$F$24,DY21*Assumptions!$F$23,0)</f>
        <v>0</v>
      </c>
    </row>
    <row r="23" spans="2:129" x14ac:dyDescent="0.55000000000000004">
      <c r="B23" s="69"/>
      <c r="C23" s="69"/>
      <c r="D23" s="69"/>
      <c r="E23" s="69" t="s">
        <v>161</v>
      </c>
      <c r="F23" s="69"/>
      <c r="G23" s="104" t="s">
        <v>43</v>
      </c>
      <c r="H23" s="83">
        <f>SUM(J23:DY23)</f>
        <v>525586.60798741656</v>
      </c>
      <c r="I23" s="83"/>
      <c r="J23" s="83">
        <f>Assumptions!$F$26*(1+Assumptions!$F$27)^(YEAR(J$3)-YEAR(Assumptions!$F$10)-(MONTH(J$3)&lt;Assumptions!$F$28))</f>
        <v>4000</v>
      </c>
      <c r="K23" s="83">
        <f>Assumptions!$F$26*(1+Assumptions!$F$27)^(YEAR(K$3)-YEAR(Assumptions!$F$10)-(MONTH(K$3)&lt;Assumptions!$F$28))</f>
        <v>4000</v>
      </c>
      <c r="L23" s="83">
        <f>Assumptions!$F$26*(1+Assumptions!$F$27)^(YEAR(L$3)-YEAR(Assumptions!$F$10)-(MONTH(L$3)&lt;Assumptions!$F$28))</f>
        <v>4000</v>
      </c>
      <c r="M23" s="83">
        <f>Assumptions!$F$26*(1+Assumptions!$F$27)^(YEAR(M$3)-YEAR(Assumptions!$F$10)-(MONTH(M$3)&lt;Assumptions!$F$28))</f>
        <v>4000</v>
      </c>
      <c r="N23" s="83">
        <f>Assumptions!$F$26*(1+Assumptions!$F$27)^(YEAR(N$3)-YEAR(Assumptions!$F$10)-(MONTH(N$3)&lt;Assumptions!$F$28))</f>
        <v>4000</v>
      </c>
      <c r="O23" s="83">
        <f>Assumptions!$F$26*(1+Assumptions!$F$27)^(YEAR(O$3)-YEAR(Assumptions!$F$10)-(MONTH(O$3)&lt;Assumptions!$F$28))</f>
        <v>4000</v>
      </c>
      <c r="P23" s="83">
        <f>Assumptions!$F$26*(1+Assumptions!$F$27)^(YEAR(P$3)-YEAR(Assumptions!$F$10)-(MONTH(P$3)&lt;Assumptions!$F$28))</f>
        <v>4000</v>
      </c>
      <c r="Q23" s="83">
        <f>Assumptions!$F$26*(1+Assumptions!$F$27)^(YEAR(Q$3)-YEAR(Assumptions!$F$10)-(MONTH(Q$3)&lt;Assumptions!$F$28))</f>
        <v>4000</v>
      </c>
      <c r="R23" s="83">
        <f>Assumptions!$F$26*(1+Assumptions!$F$27)^(YEAR(R$3)-YEAR(Assumptions!$F$10)-(MONTH(R$3)&lt;Assumptions!$F$28))</f>
        <v>4000</v>
      </c>
      <c r="S23" s="83">
        <f>Assumptions!$F$26*(1+Assumptions!$F$27)^(YEAR(S$3)-YEAR(Assumptions!$F$10)-(MONTH(S$3)&lt;Assumptions!$F$28))</f>
        <v>4000</v>
      </c>
      <c r="T23" s="83">
        <f>Assumptions!$F$26*(1+Assumptions!$F$27)^(YEAR(T$3)-YEAR(Assumptions!$F$10)-(MONTH(T$3)&lt;Assumptions!$F$28))</f>
        <v>4000</v>
      </c>
      <c r="U23" s="83">
        <f>Assumptions!$F$26*(1+Assumptions!$F$27)^(YEAR(U$3)-YEAR(Assumptions!$F$10)-(MONTH(U$3)&lt;Assumptions!$F$28))</f>
        <v>4000</v>
      </c>
      <c r="V23" s="83">
        <f>Assumptions!$F$26*(1+Assumptions!$F$27)^(YEAR(V$3)-YEAR(Assumptions!$F$10)-(MONTH(V$3)&lt;Assumptions!$F$28))</f>
        <v>4080</v>
      </c>
      <c r="W23" s="83">
        <f>Assumptions!$F$26*(1+Assumptions!$F$27)^(YEAR(W$3)-YEAR(Assumptions!$F$10)-(MONTH(W$3)&lt;Assumptions!$F$28))</f>
        <v>4080</v>
      </c>
      <c r="X23" s="83">
        <f>Assumptions!$F$26*(1+Assumptions!$F$27)^(YEAR(X$3)-YEAR(Assumptions!$F$10)-(MONTH(X$3)&lt;Assumptions!$F$28))</f>
        <v>4080</v>
      </c>
      <c r="Y23" s="83">
        <f>Assumptions!$F$26*(1+Assumptions!$F$27)^(YEAR(Y$3)-YEAR(Assumptions!$F$10)-(MONTH(Y$3)&lt;Assumptions!$F$28))</f>
        <v>4080</v>
      </c>
      <c r="Z23" s="83">
        <f>Assumptions!$F$26*(1+Assumptions!$F$27)^(YEAR(Z$3)-YEAR(Assumptions!$F$10)-(MONTH(Z$3)&lt;Assumptions!$F$28))</f>
        <v>4080</v>
      </c>
      <c r="AA23" s="83">
        <f>Assumptions!$F$26*(1+Assumptions!$F$27)^(YEAR(AA$3)-YEAR(Assumptions!$F$10)-(MONTH(AA$3)&lt;Assumptions!$F$28))</f>
        <v>4080</v>
      </c>
      <c r="AB23" s="83">
        <f>Assumptions!$F$26*(1+Assumptions!$F$27)^(YEAR(AB$3)-YEAR(Assumptions!$F$10)-(MONTH(AB$3)&lt;Assumptions!$F$28))</f>
        <v>4080</v>
      </c>
      <c r="AC23" s="83">
        <f>Assumptions!$F$26*(1+Assumptions!$F$27)^(YEAR(AC$3)-YEAR(Assumptions!$F$10)-(MONTH(AC$3)&lt;Assumptions!$F$28))</f>
        <v>4080</v>
      </c>
      <c r="AD23" s="83">
        <f>Assumptions!$F$26*(1+Assumptions!$F$27)^(YEAR(AD$3)-YEAR(Assumptions!$F$10)-(MONTH(AD$3)&lt;Assumptions!$F$28))</f>
        <v>4080</v>
      </c>
      <c r="AE23" s="83">
        <f>Assumptions!$F$26*(1+Assumptions!$F$27)^(YEAR(AE$3)-YEAR(Assumptions!$F$10)-(MONTH(AE$3)&lt;Assumptions!$F$28))</f>
        <v>4080</v>
      </c>
      <c r="AF23" s="83">
        <f>Assumptions!$F$26*(1+Assumptions!$F$27)^(YEAR(AF$3)-YEAR(Assumptions!$F$10)-(MONTH(AF$3)&lt;Assumptions!$F$28))</f>
        <v>4080</v>
      </c>
      <c r="AG23" s="83">
        <f>Assumptions!$F$26*(1+Assumptions!$F$27)^(YEAR(AG$3)-YEAR(Assumptions!$F$10)-(MONTH(AG$3)&lt;Assumptions!$F$28))</f>
        <v>4080</v>
      </c>
      <c r="AH23" s="83">
        <f>Assumptions!$F$26*(1+Assumptions!$F$27)^(YEAR(AH$3)-YEAR(Assumptions!$F$10)-(MONTH(AH$3)&lt;Assumptions!$F$28))</f>
        <v>4161.6000000000004</v>
      </c>
      <c r="AI23" s="83">
        <f>Assumptions!$F$26*(1+Assumptions!$F$27)^(YEAR(AI$3)-YEAR(Assumptions!$F$10)-(MONTH(AI$3)&lt;Assumptions!$F$28))</f>
        <v>4161.6000000000004</v>
      </c>
      <c r="AJ23" s="83">
        <f>Assumptions!$F$26*(1+Assumptions!$F$27)^(YEAR(AJ$3)-YEAR(Assumptions!$F$10)-(MONTH(AJ$3)&lt;Assumptions!$F$28))</f>
        <v>4161.6000000000004</v>
      </c>
      <c r="AK23" s="83">
        <f>Assumptions!$F$26*(1+Assumptions!$F$27)^(YEAR(AK$3)-YEAR(Assumptions!$F$10)-(MONTH(AK$3)&lt;Assumptions!$F$28))</f>
        <v>4161.6000000000004</v>
      </c>
      <c r="AL23" s="83">
        <f>Assumptions!$F$26*(1+Assumptions!$F$27)^(YEAR(AL$3)-YEAR(Assumptions!$F$10)-(MONTH(AL$3)&lt;Assumptions!$F$28))</f>
        <v>4161.6000000000004</v>
      </c>
      <c r="AM23" s="83">
        <f>Assumptions!$F$26*(1+Assumptions!$F$27)^(YEAR(AM$3)-YEAR(Assumptions!$F$10)-(MONTH(AM$3)&lt;Assumptions!$F$28))</f>
        <v>4161.6000000000004</v>
      </c>
      <c r="AN23" s="83">
        <f>Assumptions!$F$26*(1+Assumptions!$F$27)^(YEAR(AN$3)-YEAR(Assumptions!$F$10)-(MONTH(AN$3)&lt;Assumptions!$F$28))</f>
        <v>4161.6000000000004</v>
      </c>
      <c r="AO23" s="83">
        <f>Assumptions!$F$26*(1+Assumptions!$F$27)^(YEAR(AO$3)-YEAR(Assumptions!$F$10)-(MONTH(AO$3)&lt;Assumptions!$F$28))</f>
        <v>4161.6000000000004</v>
      </c>
      <c r="AP23" s="83">
        <f>Assumptions!$F$26*(1+Assumptions!$F$27)^(YEAR(AP$3)-YEAR(Assumptions!$F$10)-(MONTH(AP$3)&lt;Assumptions!$F$28))</f>
        <v>4161.6000000000004</v>
      </c>
      <c r="AQ23" s="83">
        <f>Assumptions!$F$26*(1+Assumptions!$F$27)^(YEAR(AQ$3)-YEAR(Assumptions!$F$10)-(MONTH(AQ$3)&lt;Assumptions!$F$28))</f>
        <v>4161.6000000000004</v>
      </c>
      <c r="AR23" s="83">
        <f>Assumptions!$F$26*(1+Assumptions!$F$27)^(YEAR(AR$3)-YEAR(Assumptions!$F$10)-(MONTH(AR$3)&lt;Assumptions!$F$28))</f>
        <v>4161.6000000000004</v>
      </c>
      <c r="AS23" s="83">
        <f>Assumptions!$F$26*(1+Assumptions!$F$27)^(YEAR(AS$3)-YEAR(Assumptions!$F$10)-(MONTH(AS$3)&lt;Assumptions!$F$28))</f>
        <v>4161.6000000000004</v>
      </c>
      <c r="AT23" s="83">
        <f>Assumptions!$F$26*(1+Assumptions!$F$27)^(YEAR(AT$3)-YEAR(Assumptions!$F$10)-(MONTH(AT$3)&lt;Assumptions!$F$28))</f>
        <v>4244.8319999999994</v>
      </c>
      <c r="AU23" s="83">
        <f>Assumptions!$F$26*(1+Assumptions!$F$27)^(YEAR(AU$3)-YEAR(Assumptions!$F$10)-(MONTH(AU$3)&lt;Assumptions!$F$28))</f>
        <v>4244.8319999999994</v>
      </c>
      <c r="AV23" s="83">
        <f>Assumptions!$F$26*(1+Assumptions!$F$27)^(YEAR(AV$3)-YEAR(Assumptions!$F$10)-(MONTH(AV$3)&lt;Assumptions!$F$28))</f>
        <v>4244.8319999999994</v>
      </c>
      <c r="AW23" s="83">
        <f>Assumptions!$F$26*(1+Assumptions!$F$27)^(YEAR(AW$3)-YEAR(Assumptions!$F$10)-(MONTH(AW$3)&lt;Assumptions!$F$28))</f>
        <v>4244.8319999999994</v>
      </c>
      <c r="AX23" s="83">
        <f>Assumptions!$F$26*(1+Assumptions!$F$27)^(YEAR(AX$3)-YEAR(Assumptions!$F$10)-(MONTH(AX$3)&lt;Assumptions!$F$28))</f>
        <v>4244.8319999999994</v>
      </c>
      <c r="AY23" s="83">
        <f>Assumptions!$F$26*(1+Assumptions!$F$27)^(YEAR(AY$3)-YEAR(Assumptions!$F$10)-(MONTH(AY$3)&lt;Assumptions!$F$28))</f>
        <v>4244.8319999999994</v>
      </c>
      <c r="AZ23" s="83">
        <f>Assumptions!$F$26*(1+Assumptions!$F$27)^(YEAR(AZ$3)-YEAR(Assumptions!$F$10)-(MONTH(AZ$3)&lt;Assumptions!$F$28))</f>
        <v>4244.8319999999994</v>
      </c>
      <c r="BA23" s="83">
        <f>Assumptions!$F$26*(1+Assumptions!$F$27)^(YEAR(BA$3)-YEAR(Assumptions!$F$10)-(MONTH(BA$3)&lt;Assumptions!$F$28))</f>
        <v>4244.8319999999994</v>
      </c>
      <c r="BB23" s="83">
        <f>Assumptions!$F$26*(1+Assumptions!$F$27)^(YEAR(BB$3)-YEAR(Assumptions!$F$10)-(MONTH(BB$3)&lt;Assumptions!$F$28))</f>
        <v>4244.8319999999994</v>
      </c>
      <c r="BC23" s="83">
        <f>Assumptions!$F$26*(1+Assumptions!$F$27)^(YEAR(BC$3)-YEAR(Assumptions!$F$10)-(MONTH(BC$3)&lt;Assumptions!$F$28))</f>
        <v>4244.8319999999994</v>
      </c>
      <c r="BD23" s="83">
        <f>Assumptions!$F$26*(1+Assumptions!$F$27)^(YEAR(BD$3)-YEAR(Assumptions!$F$10)-(MONTH(BD$3)&lt;Assumptions!$F$28))</f>
        <v>4244.8319999999994</v>
      </c>
      <c r="BE23" s="83">
        <f>Assumptions!$F$26*(1+Assumptions!$F$27)^(YEAR(BE$3)-YEAR(Assumptions!$F$10)-(MONTH(BE$3)&lt;Assumptions!$F$28))</f>
        <v>4244.8319999999994</v>
      </c>
      <c r="BF23" s="83">
        <f>Assumptions!$F$26*(1+Assumptions!$F$27)^(YEAR(BF$3)-YEAR(Assumptions!$F$10)-(MONTH(BF$3)&lt;Assumptions!$F$28))</f>
        <v>4329.7286400000003</v>
      </c>
      <c r="BG23" s="83">
        <f>Assumptions!$F$26*(1+Assumptions!$F$27)^(YEAR(BG$3)-YEAR(Assumptions!$F$10)-(MONTH(BG$3)&lt;Assumptions!$F$28))</f>
        <v>4329.7286400000003</v>
      </c>
      <c r="BH23" s="83">
        <f>Assumptions!$F$26*(1+Assumptions!$F$27)^(YEAR(BH$3)-YEAR(Assumptions!$F$10)-(MONTH(BH$3)&lt;Assumptions!$F$28))</f>
        <v>4329.7286400000003</v>
      </c>
      <c r="BI23" s="83">
        <f>Assumptions!$F$26*(1+Assumptions!$F$27)^(YEAR(BI$3)-YEAR(Assumptions!$F$10)-(MONTH(BI$3)&lt;Assumptions!$F$28))</f>
        <v>4329.7286400000003</v>
      </c>
      <c r="BJ23" s="83">
        <f>Assumptions!$F$26*(1+Assumptions!$F$27)^(YEAR(BJ$3)-YEAR(Assumptions!$F$10)-(MONTH(BJ$3)&lt;Assumptions!$F$28))</f>
        <v>4329.7286400000003</v>
      </c>
      <c r="BK23" s="83">
        <f>Assumptions!$F$26*(1+Assumptions!$F$27)^(YEAR(BK$3)-YEAR(Assumptions!$F$10)-(MONTH(BK$3)&lt;Assumptions!$F$28))</f>
        <v>4329.7286400000003</v>
      </c>
      <c r="BL23" s="83">
        <f>Assumptions!$F$26*(1+Assumptions!$F$27)^(YEAR(BL$3)-YEAR(Assumptions!$F$10)-(MONTH(BL$3)&lt;Assumptions!$F$28))</f>
        <v>4329.7286400000003</v>
      </c>
      <c r="BM23" s="83">
        <f>Assumptions!$F$26*(1+Assumptions!$F$27)^(YEAR(BM$3)-YEAR(Assumptions!$F$10)-(MONTH(BM$3)&lt;Assumptions!$F$28))</f>
        <v>4329.7286400000003</v>
      </c>
      <c r="BN23" s="83">
        <f>Assumptions!$F$26*(1+Assumptions!$F$27)^(YEAR(BN$3)-YEAR(Assumptions!$F$10)-(MONTH(BN$3)&lt;Assumptions!$F$28))</f>
        <v>4329.7286400000003</v>
      </c>
      <c r="BO23" s="83">
        <f>Assumptions!$F$26*(1+Assumptions!$F$27)^(YEAR(BO$3)-YEAR(Assumptions!$F$10)-(MONTH(BO$3)&lt;Assumptions!$F$28))</f>
        <v>4329.7286400000003</v>
      </c>
      <c r="BP23" s="83">
        <f>Assumptions!$F$26*(1+Assumptions!$F$27)^(YEAR(BP$3)-YEAR(Assumptions!$F$10)-(MONTH(BP$3)&lt;Assumptions!$F$28))</f>
        <v>4329.7286400000003</v>
      </c>
      <c r="BQ23" s="83">
        <f>Assumptions!$F$26*(1+Assumptions!$F$27)^(YEAR(BQ$3)-YEAR(Assumptions!$F$10)-(MONTH(BQ$3)&lt;Assumptions!$F$28))</f>
        <v>4329.7286400000003</v>
      </c>
      <c r="BR23" s="83">
        <f>Assumptions!$F$26*(1+Assumptions!$F$27)^(YEAR(BR$3)-YEAR(Assumptions!$F$10)-(MONTH(BR$3)&lt;Assumptions!$F$28))</f>
        <v>4416.3232128</v>
      </c>
      <c r="BS23" s="83">
        <f>Assumptions!$F$26*(1+Assumptions!$F$27)^(YEAR(BS$3)-YEAR(Assumptions!$F$10)-(MONTH(BS$3)&lt;Assumptions!$F$28))</f>
        <v>4416.3232128</v>
      </c>
      <c r="BT23" s="83">
        <f>Assumptions!$F$26*(1+Assumptions!$F$27)^(YEAR(BT$3)-YEAR(Assumptions!$F$10)-(MONTH(BT$3)&lt;Assumptions!$F$28))</f>
        <v>4416.3232128</v>
      </c>
      <c r="BU23" s="83">
        <f>Assumptions!$F$26*(1+Assumptions!$F$27)^(YEAR(BU$3)-YEAR(Assumptions!$F$10)-(MONTH(BU$3)&lt;Assumptions!$F$28))</f>
        <v>4416.3232128</v>
      </c>
      <c r="BV23" s="83">
        <f>Assumptions!$F$26*(1+Assumptions!$F$27)^(YEAR(BV$3)-YEAR(Assumptions!$F$10)-(MONTH(BV$3)&lt;Assumptions!$F$28))</f>
        <v>4416.3232128</v>
      </c>
      <c r="BW23" s="83">
        <f>Assumptions!$F$26*(1+Assumptions!$F$27)^(YEAR(BW$3)-YEAR(Assumptions!$F$10)-(MONTH(BW$3)&lt;Assumptions!$F$28))</f>
        <v>4416.3232128</v>
      </c>
      <c r="BX23" s="83">
        <f>Assumptions!$F$26*(1+Assumptions!$F$27)^(YEAR(BX$3)-YEAR(Assumptions!$F$10)-(MONTH(BX$3)&lt;Assumptions!$F$28))</f>
        <v>4416.3232128</v>
      </c>
      <c r="BY23" s="83">
        <f>Assumptions!$F$26*(1+Assumptions!$F$27)^(YEAR(BY$3)-YEAR(Assumptions!$F$10)-(MONTH(BY$3)&lt;Assumptions!$F$28))</f>
        <v>4416.3232128</v>
      </c>
      <c r="BZ23" s="83">
        <f>Assumptions!$F$26*(1+Assumptions!$F$27)^(YEAR(BZ$3)-YEAR(Assumptions!$F$10)-(MONTH(BZ$3)&lt;Assumptions!$F$28))</f>
        <v>4416.3232128</v>
      </c>
      <c r="CA23" s="83">
        <f>Assumptions!$F$26*(1+Assumptions!$F$27)^(YEAR(CA$3)-YEAR(Assumptions!$F$10)-(MONTH(CA$3)&lt;Assumptions!$F$28))</f>
        <v>4416.3232128</v>
      </c>
      <c r="CB23" s="83">
        <f>Assumptions!$F$26*(1+Assumptions!$F$27)^(YEAR(CB$3)-YEAR(Assumptions!$F$10)-(MONTH(CB$3)&lt;Assumptions!$F$28))</f>
        <v>4416.3232128</v>
      </c>
      <c r="CC23" s="83">
        <f>Assumptions!$F$26*(1+Assumptions!$F$27)^(YEAR(CC$3)-YEAR(Assumptions!$F$10)-(MONTH(CC$3)&lt;Assumptions!$F$28))</f>
        <v>4416.3232128</v>
      </c>
      <c r="CD23" s="83">
        <f>Assumptions!$F$26*(1+Assumptions!$F$27)^(YEAR(CD$3)-YEAR(Assumptions!$F$10)-(MONTH(CD$3)&lt;Assumptions!$F$28))</f>
        <v>4504.6496770560007</v>
      </c>
      <c r="CE23" s="83">
        <f>Assumptions!$F$26*(1+Assumptions!$F$27)^(YEAR(CE$3)-YEAR(Assumptions!$F$10)-(MONTH(CE$3)&lt;Assumptions!$F$28))</f>
        <v>4504.6496770560007</v>
      </c>
      <c r="CF23" s="83">
        <f>Assumptions!$F$26*(1+Assumptions!$F$27)^(YEAR(CF$3)-YEAR(Assumptions!$F$10)-(MONTH(CF$3)&lt;Assumptions!$F$28))</f>
        <v>4504.6496770560007</v>
      </c>
      <c r="CG23" s="83">
        <f>Assumptions!$F$26*(1+Assumptions!$F$27)^(YEAR(CG$3)-YEAR(Assumptions!$F$10)-(MONTH(CG$3)&lt;Assumptions!$F$28))</f>
        <v>4504.6496770560007</v>
      </c>
      <c r="CH23" s="83">
        <f>Assumptions!$F$26*(1+Assumptions!$F$27)^(YEAR(CH$3)-YEAR(Assumptions!$F$10)-(MONTH(CH$3)&lt;Assumptions!$F$28))</f>
        <v>4504.6496770560007</v>
      </c>
      <c r="CI23" s="83">
        <f>Assumptions!$F$26*(1+Assumptions!$F$27)^(YEAR(CI$3)-YEAR(Assumptions!$F$10)-(MONTH(CI$3)&lt;Assumptions!$F$28))</f>
        <v>4504.6496770560007</v>
      </c>
      <c r="CJ23" s="83">
        <f>Assumptions!$F$26*(1+Assumptions!$F$27)^(YEAR(CJ$3)-YEAR(Assumptions!$F$10)-(MONTH(CJ$3)&lt;Assumptions!$F$28))</f>
        <v>4504.6496770560007</v>
      </c>
      <c r="CK23" s="83">
        <f>Assumptions!$F$26*(1+Assumptions!$F$27)^(YEAR(CK$3)-YEAR(Assumptions!$F$10)-(MONTH(CK$3)&lt;Assumptions!$F$28))</f>
        <v>4504.6496770560007</v>
      </c>
      <c r="CL23" s="83">
        <f>Assumptions!$F$26*(1+Assumptions!$F$27)^(YEAR(CL$3)-YEAR(Assumptions!$F$10)-(MONTH(CL$3)&lt;Assumptions!$F$28))</f>
        <v>4504.6496770560007</v>
      </c>
      <c r="CM23" s="83">
        <f>Assumptions!$F$26*(1+Assumptions!$F$27)^(YEAR(CM$3)-YEAR(Assumptions!$F$10)-(MONTH(CM$3)&lt;Assumptions!$F$28))</f>
        <v>4504.6496770560007</v>
      </c>
      <c r="CN23" s="83">
        <f>Assumptions!$F$26*(1+Assumptions!$F$27)^(YEAR(CN$3)-YEAR(Assumptions!$F$10)-(MONTH(CN$3)&lt;Assumptions!$F$28))</f>
        <v>4504.6496770560007</v>
      </c>
      <c r="CO23" s="83">
        <f>Assumptions!$F$26*(1+Assumptions!$F$27)^(YEAR(CO$3)-YEAR(Assumptions!$F$10)-(MONTH(CO$3)&lt;Assumptions!$F$28))</f>
        <v>4504.6496770560007</v>
      </c>
      <c r="CP23" s="83">
        <f>Assumptions!$F$26*(1+Assumptions!$F$27)^(YEAR(CP$3)-YEAR(Assumptions!$F$10)-(MONTH(CP$3)&lt;Assumptions!$F$28))</f>
        <v>4594.7426705971193</v>
      </c>
      <c r="CQ23" s="83">
        <f>Assumptions!$F$26*(1+Assumptions!$F$27)^(YEAR(CQ$3)-YEAR(Assumptions!$F$10)-(MONTH(CQ$3)&lt;Assumptions!$F$28))</f>
        <v>4594.7426705971193</v>
      </c>
      <c r="CR23" s="83">
        <f>Assumptions!$F$26*(1+Assumptions!$F$27)^(YEAR(CR$3)-YEAR(Assumptions!$F$10)-(MONTH(CR$3)&lt;Assumptions!$F$28))</f>
        <v>4594.7426705971193</v>
      </c>
      <c r="CS23" s="83">
        <f>Assumptions!$F$26*(1+Assumptions!$F$27)^(YEAR(CS$3)-YEAR(Assumptions!$F$10)-(MONTH(CS$3)&lt;Assumptions!$F$28))</f>
        <v>4594.7426705971193</v>
      </c>
      <c r="CT23" s="83">
        <f>Assumptions!$F$26*(1+Assumptions!$F$27)^(YEAR(CT$3)-YEAR(Assumptions!$F$10)-(MONTH(CT$3)&lt;Assumptions!$F$28))</f>
        <v>4594.7426705971193</v>
      </c>
      <c r="CU23" s="83">
        <f>Assumptions!$F$26*(1+Assumptions!$F$27)^(YEAR(CU$3)-YEAR(Assumptions!$F$10)-(MONTH(CU$3)&lt;Assumptions!$F$28))</f>
        <v>4594.7426705971193</v>
      </c>
      <c r="CV23" s="83">
        <f>Assumptions!$F$26*(1+Assumptions!$F$27)^(YEAR(CV$3)-YEAR(Assumptions!$F$10)-(MONTH(CV$3)&lt;Assumptions!$F$28))</f>
        <v>4594.7426705971193</v>
      </c>
      <c r="CW23" s="83">
        <f>Assumptions!$F$26*(1+Assumptions!$F$27)^(YEAR(CW$3)-YEAR(Assumptions!$F$10)-(MONTH(CW$3)&lt;Assumptions!$F$28))</f>
        <v>4594.7426705971193</v>
      </c>
      <c r="CX23" s="83">
        <f>Assumptions!$F$26*(1+Assumptions!$F$27)^(YEAR(CX$3)-YEAR(Assumptions!$F$10)-(MONTH(CX$3)&lt;Assumptions!$F$28))</f>
        <v>4594.7426705971193</v>
      </c>
      <c r="CY23" s="83">
        <f>Assumptions!$F$26*(1+Assumptions!$F$27)^(YEAR(CY$3)-YEAR(Assumptions!$F$10)-(MONTH(CY$3)&lt;Assumptions!$F$28))</f>
        <v>4594.7426705971193</v>
      </c>
      <c r="CZ23" s="83">
        <f>Assumptions!$F$26*(1+Assumptions!$F$27)^(YEAR(CZ$3)-YEAR(Assumptions!$F$10)-(MONTH(CZ$3)&lt;Assumptions!$F$28))</f>
        <v>4594.7426705971193</v>
      </c>
      <c r="DA23" s="83">
        <f>Assumptions!$F$26*(1+Assumptions!$F$27)^(YEAR(DA$3)-YEAR(Assumptions!$F$10)-(MONTH(DA$3)&lt;Assumptions!$F$28))</f>
        <v>4594.7426705971193</v>
      </c>
      <c r="DB23" s="83">
        <f>Assumptions!$F$26*(1+Assumptions!$F$27)^(YEAR(DB$3)-YEAR(Assumptions!$F$10)-(MONTH(DB$3)&lt;Assumptions!$F$28))</f>
        <v>4686.637524009062</v>
      </c>
      <c r="DC23" s="83">
        <f>Assumptions!$F$26*(1+Assumptions!$F$27)^(YEAR(DC$3)-YEAR(Assumptions!$F$10)-(MONTH(DC$3)&lt;Assumptions!$F$28))</f>
        <v>4686.637524009062</v>
      </c>
      <c r="DD23" s="83">
        <f>Assumptions!$F$26*(1+Assumptions!$F$27)^(YEAR(DD$3)-YEAR(Assumptions!$F$10)-(MONTH(DD$3)&lt;Assumptions!$F$28))</f>
        <v>4686.637524009062</v>
      </c>
      <c r="DE23" s="83">
        <f>Assumptions!$F$26*(1+Assumptions!$F$27)^(YEAR(DE$3)-YEAR(Assumptions!$F$10)-(MONTH(DE$3)&lt;Assumptions!$F$28))</f>
        <v>4686.637524009062</v>
      </c>
      <c r="DF23" s="83">
        <f>Assumptions!$F$26*(1+Assumptions!$F$27)^(YEAR(DF$3)-YEAR(Assumptions!$F$10)-(MONTH(DF$3)&lt;Assumptions!$F$28))</f>
        <v>4686.637524009062</v>
      </c>
      <c r="DG23" s="83">
        <f>Assumptions!$F$26*(1+Assumptions!$F$27)^(YEAR(DG$3)-YEAR(Assumptions!$F$10)-(MONTH(DG$3)&lt;Assumptions!$F$28))</f>
        <v>4686.637524009062</v>
      </c>
      <c r="DH23" s="83">
        <f>Assumptions!$F$26*(1+Assumptions!$F$27)^(YEAR(DH$3)-YEAR(Assumptions!$F$10)-(MONTH(DH$3)&lt;Assumptions!$F$28))</f>
        <v>4686.637524009062</v>
      </c>
      <c r="DI23" s="83">
        <f>Assumptions!$F$26*(1+Assumptions!$F$27)^(YEAR(DI$3)-YEAR(Assumptions!$F$10)-(MONTH(DI$3)&lt;Assumptions!$F$28))</f>
        <v>4686.637524009062</v>
      </c>
      <c r="DJ23" s="83">
        <f>Assumptions!$F$26*(1+Assumptions!$F$27)^(YEAR(DJ$3)-YEAR(Assumptions!$F$10)-(MONTH(DJ$3)&lt;Assumptions!$F$28))</f>
        <v>4686.637524009062</v>
      </c>
      <c r="DK23" s="83">
        <f>Assumptions!$F$26*(1+Assumptions!$F$27)^(YEAR(DK$3)-YEAR(Assumptions!$F$10)-(MONTH(DK$3)&lt;Assumptions!$F$28))</f>
        <v>4686.637524009062</v>
      </c>
      <c r="DL23" s="83">
        <f>Assumptions!$F$26*(1+Assumptions!$F$27)^(YEAR(DL$3)-YEAR(Assumptions!$F$10)-(MONTH(DL$3)&lt;Assumptions!$F$28))</f>
        <v>4686.637524009062</v>
      </c>
      <c r="DM23" s="83">
        <f>Assumptions!$F$26*(1+Assumptions!$F$27)^(YEAR(DM$3)-YEAR(Assumptions!$F$10)-(MONTH(DM$3)&lt;Assumptions!$F$28))</f>
        <v>4686.637524009062</v>
      </c>
      <c r="DN23" s="83">
        <f>Assumptions!$F$26*(1+Assumptions!$F$27)^(YEAR(DN$3)-YEAR(Assumptions!$F$10)-(MONTH(DN$3)&lt;Assumptions!$F$28))</f>
        <v>4780.3702744892435</v>
      </c>
      <c r="DO23" s="83">
        <f>Assumptions!$F$26*(1+Assumptions!$F$27)^(YEAR(DO$3)-YEAR(Assumptions!$F$10)-(MONTH(DO$3)&lt;Assumptions!$F$28))</f>
        <v>4780.3702744892435</v>
      </c>
      <c r="DP23" s="83">
        <f>Assumptions!$F$26*(1+Assumptions!$F$27)^(YEAR(DP$3)-YEAR(Assumptions!$F$10)-(MONTH(DP$3)&lt;Assumptions!$F$28))</f>
        <v>4780.3702744892435</v>
      </c>
      <c r="DQ23" s="83">
        <f>Assumptions!$F$26*(1+Assumptions!$F$27)^(YEAR(DQ$3)-YEAR(Assumptions!$F$10)-(MONTH(DQ$3)&lt;Assumptions!$F$28))</f>
        <v>4780.3702744892435</v>
      </c>
      <c r="DR23" s="83">
        <f>Assumptions!$F$26*(1+Assumptions!$F$27)^(YEAR(DR$3)-YEAR(Assumptions!$F$10)-(MONTH(DR$3)&lt;Assumptions!$F$28))</f>
        <v>4780.3702744892435</v>
      </c>
      <c r="DS23" s="83">
        <f>Assumptions!$F$26*(1+Assumptions!$F$27)^(YEAR(DS$3)-YEAR(Assumptions!$F$10)-(MONTH(DS$3)&lt;Assumptions!$F$28))</f>
        <v>4780.3702744892435</v>
      </c>
      <c r="DT23" s="83">
        <f>Assumptions!$F$26*(1+Assumptions!$F$27)^(YEAR(DT$3)-YEAR(Assumptions!$F$10)-(MONTH(DT$3)&lt;Assumptions!$F$28))</f>
        <v>4780.3702744892435</v>
      </c>
      <c r="DU23" s="83">
        <f>Assumptions!$F$26*(1+Assumptions!$F$27)^(YEAR(DU$3)-YEAR(Assumptions!$F$10)-(MONTH(DU$3)&lt;Assumptions!$F$28))</f>
        <v>4780.3702744892435</v>
      </c>
      <c r="DV23" s="83">
        <f>Assumptions!$F$26*(1+Assumptions!$F$27)^(YEAR(DV$3)-YEAR(Assumptions!$F$10)-(MONTH(DV$3)&lt;Assumptions!$F$28))</f>
        <v>4780.3702744892435</v>
      </c>
      <c r="DW23" s="83">
        <f>Assumptions!$F$26*(1+Assumptions!$F$27)^(YEAR(DW$3)-YEAR(Assumptions!$F$10)-(MONTH(DW$3)&lt;Assumptions!$F$28))</f>
        <v>4780.3702744892435</v>
      </c>
      <c r="DX23" s="83">
        <f>Assumptions!$F$26*(1+Assumptions!$F$27)^(YEAR(DX$3)-YEAR(Assumptions!$F$10)-(MONTH(DX$3)&lt;Assumptions!$F$28))</f>
        <v>4780.3702744892435</v>
      </c>
      <c r="DY23" s="83">
        <f>Assumptions!$F$26*(1+Assumptions!$F$27)^(YEAR(DY$3)-YEAR(Assumptions!$F$10)-(MONTH(DY$3)&lt;Assumptions!$F$28))</f>
        <v>4780.3702744892435</v>
      </c>
    </row>
    <row r="24" spans="2:129" x14ac:dyDescent="0.55000000000000004">
      <c r="B24" s="69"/>
      <c r="C24" s="69"/>
      <c r="D24" s="69"/>
      <c r="E24" s="69" t="s">
        <v>98</v>
      </c>
      <c r="F24" s="69"/>
      <c r="G24" s="104" t="s">
        <v>43</v>
      </c>
      <c r="H24" s="83">
        <f>SUM(J24:DY24)</f>
        <v>78837.991198112592</v>
      </c>
      <c r="I24" s="83"/>
      <c r="J24" s="83">
        <f>J23*Assumptions!$F$23</f>
        <v>600</v>
      </c>
      <c r="K24" s="83">
        <f>K23*Assumptions!$F$23</f>
        <v>600</v>
      </c>
      <c r="L24" s="83">
        <f>L23*Assumptions!$F$23</f>
        <v>600</v>
      </c>
      <c r="M24" s="83">
        <f>M23*Assumptions!$F$23</f>
        <v>600</v>
      </c>
      <c r="N24" s="83">
        <f>N23*Assumptions!$F$23</f>
        <v>600</v>
      </c>
      <c r="O24" s="83">
        <f>O23*Assumptions!$F$23</f>
        <v>600</v>
      </c>
      <c r="P24" s="83">
        <f>P23*Assumptions!$F$23</f>
        <v>600</v>
      </c>
      <c r="Q24" s="83">
        <f>Q23*Assumptions!$F$23</f>
        <v>600</v>
      </c>
      <c r="R24" s="83">
        <f>R23*Assumptions!$F$23</f>
        <v>600</v>
      </c>
      <c r="S24" s="83">
        <f>S23*Assumptions!$F$23</f>
        <v>600</v>
      </c>
      <c r="T24" s="83">
        <f>T23*Assumptions!$F$23</f>
        <v>600</v>
      </c>
      <c r="U24" s="83">
        <f>U23*Assumptions!$F$23</f>
        <v>600</v>
      </c>
      <c r="V24" s="83">
        <f>V23*Assumptions!$F$23</f>
        <v>612</v>
      </c>
      <c r="W24" s="83">
        <f>W23*Assumptions!$F$23</f>
        <v>612</v>
      </c>
      <c r="X24" s="83">
        <f>X23*Assumptions!$F$23</f>
        <v>612</v>
      </c>
      <c r="Y24" s="83">
        <f>Y23*Assumptions!$F$23</f>
        <v>612</v>
      </c>
      <c r="Z24" s="83">
        <f>Z23*Assumptions!$F$23</f>
        <v>612</v>
      </c>
      <c r="AA24" s="83">
        <f>AA23*Assumptions!$F$23</f>
        <v>612</v>
      </c>
      <c r="AB24" s="83">
        <f>AB23*Assumptions!$F$23</f>
        <v>612</v>
      </c>
      <c r="AC24" s="83">
        <f>AC23*Assumptions!$F$23</f>
        <v>612</v>
      </c>
      <c r="AD24" s="83">
        <f>AD23*Assumptions!$F$23</f>
        <v>612</v>
      </c>
      <c r="AE24" s="83">
        <f>AE23*Assumptions!$F$23</f>
        <v>612</v>
      </c>
      <c r="AF24" s="83">
        <f>AF23*Assumptions!$F$23</f>
        <v>612</v>
      </c>
      <c r="AG24" s="83">
        <f>AG23*Assumptions!$F$23</f>
        <v>612</v>
      </c>
      <c r="AH24" s="83">
        <f>AH23*Assumptions!$F$23</f>
        <v>624.24</v>
      </c>
      <c r="AI24" s="83">
        <f>AI23*Assumptions!$F$23</f>
        <v>624.24</v>
      </c>
      <c r="AJ24" s="83">
        <f>AJ23*Assumptions!$F$23</f>
        <v>624.24</v>
      </c>
      <c r="AK24" s="83">
        <f>AK23*Assumptions!$F$23</f>
        <v>624.24</v>
      </c>
      <c r="AL24" s="83">
        <f>AL23*Assumptions!$F$23</f>
        <v>624.24</v>
      </c>
      <c r="AM24" s="83">
        <f>AM23*Assumptions!$F$23</f>
        <v>624.24</v>
      </c>
      <c r="AN24" s="83">
        <f>AN23*Assumptions!$F$23</f>
        <v>624.24</v>
      </c>
      <c r="AO24" s="83">
        <f>AO23*Assumptions!$F$23</f>
        <v>624.24</v>
      </c>
      <c r="AP24" s="83">
        <f>AP23*Assumptions!$F$23</f>
        <v>624.24</v>
      </c>
      <c r="AQ24" s="83">
        <f>AQ23*Assumptions!$F$23</f>
        <v>624.24</v>
      </c>
      <c r="AR24" s="83">
        <f>AR23*Assumptions!$F$23</f>
        <v>624.24</v>
      </c>
      <c r="AS24" s="83">
        <f>AS23*Assumptions!$F$23</f>
        <v>624.24</v>
      </c>
      <c r="AT24" s="83">
        <f>AT23*Assumptions!$F$23</f>
        <v>636.72479999999985</v>
      </c>
      <c r="AU24" s="83">
        <f>AU23*Assumptions!$F$23</f>
        <v>636.72479999999985</v>
      </c>
      <c r="AV24" s="83">
        <f>AV23*Assumptions!$F$23</f>
        <v>636.72479999999985</v>
      </c>
      <c r="AW24" s="83">
        <f>AW23*Assumptions!$F$23</f>
        <v>636.72479999999985</v>
      </c>
      <c r="AX24" s="83">
        <f>AX23*Assumptions!$F$23</f>
        <v>636.72479999999985</v>
      </c>
      <c r="AY24" s="83">
        <f>AY23*Assumptions!$F$23</f>
        <v>636.72479999999985</v>
      </c>
      <c r="AZ24" s="83">
        <f>AZ23*Assumptions!$F$23</f>
        <v>636.72479999999985</v>
      </c>
      <c r="BA24" s="83">
        <f>BA23*Assumptions!$F$23</f>
        <v>636.72479999999985</v>
      </c>
      <c r="BB24" s="83">
        <f>BB23*Assumptions!$F$23</f>
        <v>636.72479999999985</v>
      </c>
      <c r="BC24" s="83">
        <f>BC23*Assumptions!$F$23</f>
        <v>636.72479999999985</v>
      </c>
      <c r="BD24" s="83">
        <f>BD23*Assumptions!$F$23</f>
        <v>636.72479999999985</v>
      </c>
      <c r="BE24" s="83">
        <f>BE23*Assumptions!$F$23</f>
        <v>636.72479999999985</v>
      </c>
      <c r="BF24" s="83">
        <f>BF23*Assumptions!$F$23</f>
        <v>649.45929599999999</v>
      </c>
      <c r="BG24" s="83">
        <f>BG23*Assumptions!$F$23</f>
        <v>649.45929599999999</v>
      </c>
      <c r="BH24" s="83">
        <f>BH23*Assumptions!$F$23</f>
        <v>649.45929599999999</v>
      </c>
      <c r="BI24" s="83">
        <f>BI23*Assumptions!$F$23</f>
        <v>649.45929599999999</v>
      </c>
      <c r="BJ24" s="83">
        <f>BJ23*Assumptions!$F$23</f>
        <v>649.45929599999999</v>
      </c>
      <c r="BK24" s="83">
        <f>BK23*Assumptions!$F$23</f>
        <v>649.45929599999999</v>
      </c>
      <c r="BL24" s="83">
        <f>BL23*Assumptions!$F$23</f>
        <v>649.45929599999999</v>
      </c>
      <c r="BM24" s="83">
        <f>BM23*Assumptions!$F$23</f>
        <v>649.45929599999999</v>
      </c>
      <c r="BN24" s="83">
        <f>BN23*Assumptions!$F$23</f>
        <v>649.45929599999999</v>
      </c>
      <c r="BO24" s="83">
        <f>BO23*Assumptions!$F$23</f>
        <v>649.45929599999999</v>
      </c>
      <c r="BP24" s="83">
        <f>BP23*Assumptions!$F$23</f>
        <v>649.45929599999999</v>
      </c>
      <c r="BQ24" s="83">
        <f>BQ23*Assumptions!$F$23</f>
        <v>649.45929599999999</v>
      </c>
      <c r="BR24" s="83">
        <f>BR23*Assumptions!$F$23</f>
        <v>662.44848191999995</v>
      </c>
      <c r="BS24" s="83">
        <f>BS23*Assumptions!$F$23</f>
        <v>662.44848191999995</v>
      </c>
      <c r="BT24" s="83">
        <f>BT23*Assumptions!$F$23</f>
        <v>662.44848191999995</v>
      </c>
      <c r="BU24" s="83">
        <f>BU23*Assumptions!$F$23</f>
        <v>662.44848191999995</v>
      </c>
      <c r="BV24" s="83">
        <f>BV23*Assumptions!$F$23</f>
        <v>662.44848191999995</v>
      </c>
      <c r="BW24" s="83">
        <f>BW23*Assumptions!$F$23</f>
        <v>662.44848191999995</v>
      </c>
      <c r="BX24" s="83">
        <f>BX23*Assumptions!$F$23</f>
        <v>662.44848191999995</v>
      </c>
      <c r="BY24" s="83">
        <f>BY23*Assumptions!$F$23</f>
        <v>662.44848191999995</v>
      </c>
      <c r="BZ24" s="83">
        <f>BZ23*Assumptions!$F$23</f>
        <v>662.44848191999995</v>
      </c>
      <c r="CA24" s="83">
        <f>CA23*Assumptions!$F$23</f>
        <v>662.44848191999995</v>
      </c>
      <c r="CB24" s="83">
        <f>CB23*Assumptions!$F$23</f>
        <v>662.44848191999995</v>
      </c>
      <c r="CC24" s="83">
        <f>CC23*Assumptions!$F$23</f>
        <v>662.44848191999995</v>
      </c>
      <c r="CD24" s="83">
        <f>CD23*Assumptions!$F$23</f>
        <v>675.69745155840008</v>
      </c>
      <c r="CE24" s="83">
        <f>CE23*Assumptions!$F$23</f>
        <v>675.69745155840008</v>
      </c>
      <c r="CF24" s="83">
        <f>CF23*Assumptions!$F$23</f>
        <v>675.69745155840008</v>
      </c>
      <c r="CG24" s="83">
        <f>CG23*Assumptions!$F$23</f>
        <v>675.69745155840008</v>
      </c>
      <c r="CH24" s="83">
        <f>CH23*Assumptions!$F$23</f>
        <v>675.69745155840008</v>
      </c>
      <c r="CI24" s="83">
        <f>CI23*Assumptions!$F$23</f>
        <v>675.69745155840008</v>
      </c>
      <c r="CJ24" s="83">
        <f>CJ23*Assumptions!$F$23</f>
        <v>675.69745155840008</v>
      </c>
      <c r="CK24" s="83">
        <f>CK23*Assumptions!$F$23</f>
        <v>675.69745155840008</v>
      </c>
      <c r="CL24" s="83">
        <f>CL23*Assumptions!$F$23</f>
        <v>675.69745155840008</v>
      </c>
      <c r="CM24" s="83">
        <f>CM23*Assumptions!$F$23</f>
        <v>675.69745155840008</v>
      </c>
      <c r="CN24" s="83">
        <f>CN23*Assumptions!$F$23</f>
        <v>675.69745155840008</v>
      </c>
      <c r="CO24" s="83">
        <f>CO23*Assumptions!$F$23</f>
        <v>675.69745155840008</v>
      </c>
      <c r="CP24" s="83">
        <f>CP23*Assumptions!$F$23</f>
        <v>689.21140058956792</v>
      </c>
      <c r="CQ24" s="83">
        <f>CQ23*Assumptions!$F$23</f>
        <v>689.21140058956792</v>
      </c>
      <c r="CR24" s="83">
        <f>CR23*Assumptions!$F$23</f>
        <v>689.21140058956792</v>
      </c>
      <c r="CS24" s="83">
        <f>CS23*Assumptions!$F$23</f>
        <v>689.21140058956792</v>
      </c>
      <c r="CT24" s="83">
        <f>CT23*Assumptions!$F$23</f>
        <v>689.21140058956792</v>
      </c>
      <c r="CU24" s="83">
        <f>CU23*Assumptions!$F$23</f>
        <v>689.21140058956792</v>
      </c>
      <c r="CV24" s="83">
        <f>CV23*Assumptions!$F$23</f>
        <v>689.21140058956792</v>
      </c>
      <c r="CW24" s="83">
        <f>CW23*Assumptions!$F$23</f>
        <v>689.21140058956792</v>
      </c>
      <c r="CX24" s="83">
        <f>CX23*Assumptions!$F$23</f>
        <v>689.21140058956792</v>
      </c>
      <c r="CY24" s="83">
        <f>CY23*Assumptions!$F$23</f>
        <v>689.21140058956792</v>
      </c>
      <c r="CZ24" s="83">
        <f>CZ23*Assumptions!$F$23</f>
        <v>689.21140058956792</v>
      </c>
      <c r="DA24" s="83">
        <f>DA23*Assumptions!$F$23</f>
        <v>689.21140058956792</v>
      </c>
      <c r="DB24" s="83">
        <f>DB23*Assumptions!$F$23</f>
        <v>702.99562860135927</v>
      </c>
      <c r="DC24" s="83">
        <f>DC23*Assumptions!$F$23</f>
        <v>702.99562860135927</v>
      </c>
      <c r="DD24" s="83">
        <f>DD23*Assumptions!$F$23</f>
        <v>702.99562860135927</v>
      </c>
      <c r="DE24" s="83">
        <f>DE23*Assumptions!$F$23</f>
        <v>702.99562860135927</v>
      </c>
      <c r="DF24" s="83">
        <f>DF23*Assumptions!$F$23</f>
        <v>702.99562860135927</v>
      </c>
      <c r="DG24" s="83">
        <f>DG23*Assumptions!$F$23</f>
        <v>702.99562860135927</v>
      </c>
      <c r="DH24" s="83">
        <f>DH23*Assumptions!$F$23</f>
        <v>702.99562860135927</v>
      </c>
      <c r="DI24" s="83">
        <f>DI23*Assumptions!$F$23</f>
        <v>702.99562860135927</v>
      </c>
      <c r="DJ24" s="83">
        <f>DJ23*Assumptions!$F$23</f>
        <v>702.99562860135927</v>
      </c>
      <c r="DK24" s="83">
        <f>DK23*Assumptions!$F$23</f>
        <v>702.99562860135927</v>
      </c>
      <c r="DL24" s="83">
        <f>DL23*Assumptions!$F$23</f>
        <v>702.99562860135927</v>
      </c>
      <c r="DM24" s="83">
        <f>DM23*Assumptions!$F$23</f>
        <v>702.99562860135927</v>
      </c>
      <c r="DN24" s="83">
        <f>DN23*Assumptions!$F$23</f>
        <v>717.05554117338647</v>
      </c>
      <c r="DO24" s="83">
        <f>DO23*Assumptions!$F$23</f>
        <v>717.05554117338647</v>
      </c>
      <c r="DP24" s="83">
        <f>DP23*Assumptions!$F$23</f>
        <v>717.05554117338647</v>
      </c>
      <c r="DQ24" s="83">
        <f>DQ23*Assumptions!$F$23</f>
        <v>717.05554117338647</v>
      </c>
      <c r="DR24" s="83">
        <f>DR23*Assumptions!$F$23</f>
        <v>717.05554117338647</v>
      </c>
      <c r="DS24" s="83">
        <f>DS23*Assumptions!$F$23</f>
        <v>717.05554117338647</v>
      </c>
      <c r="DT24" s="83">
        <f>DT23*Assumptions!$F$23</f>
        <v>717.05554117338647</v>
      </c>
      <c r="DU24" s="83">
        <f>DU23*Assumptions!$F$23</f>
        <v>717.05554117338647</v>
      </c>
      <c r="DV24" s="83">
        <f>DV23*Assumptions!$F$23</f>
        <v>717.05554117338647</v>
      </c>
      <c r="DW24" s="83">
        <f>DW23*Assumptions!$F$23</f>
        <v>717.05554117338647</v>
      </c>
      <c r="DX24" s="83">
        <f>DX23*Assumptions!$F$23</f>
        <v>717.05554117338647</v>
      </c>
      <c r="DY24" s="83">
        <f>DY23*Assumptions!$F$23</f>
        <v>717.05554117338647</v>
      </c>
    </row>
    <row r="25" spans="2:129" x14ac:dyDescent="0.55000000000000004">
      <c r="B25" s="69"/>
      <c r="C25" s="69"/>
      <c r="D25" s="69"/>
      <c r="E25" s="69" t="s">
        <v>84</v>
      </c>
      <c r="F25" s="69"/>
      <c r="G25" s="104" t="s">
        <v>43</v>
      </c>
      <c r="H25" s="83">
        <f>SUM(J25:DY25)</f>
        <v>272384.39999999962</v>
      </c>
      <c r="I25" s="83"/>
      <c r="J25" s="84">
        <f>Assumptions!$F$32</f>
        <v>2269.87</v>
      </c>
      <c r="K25" s="84">
        <f>Assumptions!$F$32</f>
        <v>2269.87</v>
      </c>
      <c r="L25" s="84">
        <f>Assumptions!$F$32</f>
        <v>2269.87</v>
      </c>
      <c r="M25" s="84">
        <f>Assumptions!$F$32</f>
        <v>2269.87</v>
      </c>
      <c r="N25" s="84">
        <f>Assumptions!$F$32</f>
        <v>2269.87</v>
      </c>
      <c r="O25" s="84">
        <f>Assumptions!$F$32</f>
        <v>2269.87</v>
      </c>
      <c r="P25" s="84">
        <f>Assumptions!$F$32</f>
        <v>2269.87</v>
      </c>
      <c r="Q25" s="84">
        <f>Assumptions!$F$32</f>
        <v>2269.87</v>
      </c>
      <c r="R25" s="84">
        <f>Assumptions!$F$32</f>
        <v>2269.87</v>
      </c>
      <c r="S25" s="84">
        <f>Assumptions!$F$32</f>
        <v>2269.87</v>
      </c>
      <c r="T25" s="84">
        <f>Assumptions!$F$32</f>
        <v>2269.87</v>
      </c>
      <c r="U25" s="84">
        <f>Assumptions!$F$32</f>
        <v>2269.87</v>
      </c>
      <c r="V25" s="84">
        <f>Assumptions!$F$32</f>
        <v>2269.87</v>
      </c>
      <c r="W25" s="84">
        <f>Assumptions!$F$32</f>
        <v>2269.87</v>
      </c>
      <c r="X25" s="84">
        <f>Assumptions!$F$32</f>
        <v>2269.87</v>
      </c>
      <c r="Y25" s="84">
        <f>Assumptions!$F$32</f>
        <v>2269.87</v>
      </c>
      <c r="Z25" s="84">
        <f>Assumptions!$F$32</f>
        <v>2269.87</v>
      </c>
      <c r="AA25" s="84">
        <f>Assumptions!$F$32</f>
        <v>2269.87</v>
      </c>
      <c r="AB25" s="84">
        <f>Assumptions!$F$32</f>
        <v>2269.87</v>
      </c>
      <c r="AC25" s="84">
        <f>Assumptions!$F$32</f>
        <v>2269.87</v>
      </c>
      <c r="AD25" s="84">
        <f>Assumptions!$F$32</f>
        <v>2269.87</v>
      </c>
      <c r="AE25" s="84">
        <f>Assumptions!$F$32</f>
        <v>2269.87</v>
      </c>
      <c r="AF25" s="84">
        <f>Assumptions!$F$32</f>
        <v>2269.87</v>
      </c>
      <c r="AG25" s="84">
        <f>Assumptions!$F$32</f>
        <v>2269.87</v>
      </c>
      <c r="AH25" s="84">
        <f>Assumptions!$F$32</f>
        <v>2269.87</v>
      </c>
      <c r="AI25" s="84">
        <f>Assumptions!$F$32</f>
        <v>2269.87</v>
      </c>
      <c r="AJ25" s="84">
        <f>Assumptions!$F$32</f>
        <v>2269.87</v>
      </c>
      <c r="AK25" s="84">
        <f>Assumptions!$F$32</f>
        <v>2269.87</v>
      </c>
      <c r="AL25" s="84">
        <f>Assumptions!$F$32</f>
        <v>2269.87</v>
      </c>
      <c r="AM25" s="84">
        <f>Assumptions!$F$32</f>
        <v>2269.87</v>
      </c>
      <c r="AN25" s="84">
        <f>Assumptions!$F$32</f>
        <v>2269.87</v>
      </c>
      <c r="AO25" s="84">
        <f>Assumptions!$F$32</f>
        <v>2269.87</v>
      </c>
      <c r="AP25" s="84">
        <f>Assumptions!$F$32</f>
        <v>2269.87</v>
      </c>
      <c r="AQ25" s="84">
        <f>Assumptions!$F$32</f>
        <v>2269.87</v>
      </c>
      <c r="AR25" s="84">
        <f>Assumptions!$F$32</f>
        <v>2269.87</v>
      </c>
      <c r="AS25" s="84">
        <f>Assumptions!$F$32</f>
        <v>2269.87</v>
      </c>
      <c r="AT25" s="84">
        <f>Assumptions!$F$32</f>
        <v>2269.87</v>
      </c>
      <c r="AU25" s="84">
        <f>Assumptions!$F$32</f>
        <v>2269.87</v>
      </c>
      <c r="AV25" s="84">
        <f>Assumptions!$F$32</f>
        <v>2269.87</v>
      </c>
      <c r="AW25" s="84">
        <f>Assumptions!$F$32</f>
        <v>2269.87</v>
      </c>
      <c r="AX25" s="84">
        <f>Assumptions!$F$32</f>
        <v>2269.87</v>
      </c>
      <c r="AY25" s="84">
        <f>Assumptions!$F$32</f>
        <v>2269.87</v>
      </c>
      <c r="AZ25" s="84">
        <f>Assumptions!$F$32</f>
        <v>2269.87</v>
      </c>
      <c r="BA25" s="84">
        <f>Assumptions!$F$32</f>
        <v>2269.87</v>
      </c>
      <c r="BB25" s="84">
        <f>Assumptions!$F$32</f>
        <v>2269.87</v>
      </c>
      <c r="BC25" s="84">
        <f>Assumptions!$F$32</f>
        <v>2269.87</v>
      </c>
      <c r="BD25" s="84">
        <f>Assumptions!$F$32</f>
        <v>2269.87</v>
      </c>
      <c r="BE25" s="84">
        <f>Assumptions!$F$32</f>
        <v>2269.87</v>
      </c>
      <c r="BF25" s="84">
        <f>Assumptions!$F$32</f>
        <v>2269.87</v>
      </c>
      <c r="BG25" s="84">
        <f>Assumptions!$F$32</f>
        <v>2269.87</v>
      </c>
      <c r="BH25" s="84">
        <f>Assumptions!$F$32</f>
        <v>2269.87</v>
      </c>
      <c r="BI25" s="84">
        <f>Assumptions!$F$32</f>
        <v>2269.87</v>
      </c>
      <c r="BJ25" s="84">
        <f>Assumptions!$F$32</f>
        <v>2269.87</v>
      </c>
      <c r="BK25" s="84">
        <f>Assumptions!$F$32</f>
        <v>2269.87</v>
      </c>
      <c r="BL25" s="84">
        <f>Assumptions!$F$32</f>
        <v>2269.87</v>
      </c>
      <c r="BM25" s="84">
        <f>Assumptions!$F$32</f>
        <v>2269.87</v>
      </c>
      <c r="BN25" s="84">
        <f>Assumptions!$F$32</f>
        <v>2269.87</v>
      </c>
      <c r="BO25" s="84">
        <f>Assumptions!$F$32</f>
        <v>2269.87</v>
      </c>
      <c r="BP25" s="84">
        <f>Assumptions!$F$32</f>
        <v>2269.87</v>
      </c>
      <c r="BQ25" s="84">
        <f>Assumptions!$F$32</f>
        <v>2269.87</v>
      </c>
      <c r="BR25" s="84">
        <f>Assumptions!$F$32</f>
        <v>2269.87</v>
      </c>
      <c r="BS25" s="84">
        <f>Assumptions!$F$32</f>
        <v>2269.87</v>
      </c>
      <c r="BT25" s="84">
        <f>Assumptions!$F$32</f>
        <v>2269.87</v>
      </c>
      <c r="BU25" s="84">
        <f>Assumptions!$F$32</f>
        <v>2269.87</v>
      </c>
      <c r="BV25" s="84">
        <f>Assumptions!$F$32</f>
        <v>2269.87</v>
      </c>
      <c r="BW25" s="84">
        <f>Assumptions!$F$32</f>
        <v>2269.87</v>
      </c>
      <c r="BX25" s="84">
        <f>Assumptions!$F$32</f>
        <v>2269.87</v>
      </c>
      <c r="BY25" s="84">
        <f>Assumptions!$F$32</f>
        <v>2269.87</v>
      </c>
      <c r="BZ25" s="84">
        <f>Assumptions!$F$32</f>
        <v>2269.87</v>
      </c>
      <c r="CA25" s="84">
        <f>Assumptions!$F$32</f>
        <v>2269.87</v>
      </c>
      <c r="CB25" s="84">
        <f>Assumptions!$F$32</f>
        <v>2269.87</v>
      </c>
      <c r="CC25" s="84">
        <f>Assumptions!$F$32</f>
        <v>2269.87</v>
      </c>
      <c r="CD25" s="84">
        <f>Assumptions!$F$32</f>
        <v>2269.87</v>
      </c>
      <c r="CE25" s="84">
        <f>Assumptions!$F$32</f>
        <v>2269.87</v>
      </c>
      <c r="CF25" s="84">
        <f>Assumptions!$F$32</f>
        <v>2269.87</v>
      </c>
      <c r="CG25" s="84">
        <f>Assumptions!$F$32</f>
        <v>2269.87</v>
      </c>
      <c r="CH25" s="84">
        <f>Assumptions!$F$32</f>
        <v>2269.87</v>
      </c>
      <c r="CI25" s="84">
        <f>Assumptions!$F$32</f>
        <v>2269.87</v>
      </c>
      <c r="CJ25" s="84">
        <f>Assumptions!$F$32</f>
        <v>2269.87</v>
      </c>
      <c r="CK25" s="84">
        <f>Assumptions!$F$32</f>
        <v>2269.87</v>
      </c>
      <c r="CL25" s="84">
        <f>Assumptions!$F$32</f>
        <v>2269.87</v>
      </c>
      <c r="CM25" s="84">
        <f>Assumptions!$F$32</f>
        <v>2269.87</v>
      </c>
      <c r="CN25" s="84">
        <f>Assumptions!$F$32</f>
        <v>2269.87</v>
      </c>
      <c r="CO25" s="84">
        <f>Assumptions!$F$32</f>
        <v>2269.87</v>
      </c>
      <c r="CP25" s="84">
        <f>Assumptions!$F$32</f>
        <v>2269.87</v>
      </c>
      <c r="CQ25" s="84">
        <f>Assumptions!$F$32</f>
        <v>2269.87</v>
      </c>
      <c r="CR25" s="84">
        <f>Assumptions!$F$32</f>
        <v>2269.87</v>
      </c>
      <c r="CS25" s="84">
        <f>Assumptions!$F$32</f>
        <v>2269.87</v>
      </c>
      <c r="CT25" s="84">
        <f>Assumptions!$F$32</f>
        <v>2269.87</v>
      </c>
      <c r="CU25" s="84">
        <f>Assumptions!$F$32</f>
        <v>2269.87</v>
      </c>
      <c r="CV25" s="84">
        <f>Assumptions!$F$32</f>
        <v>2269.87</v>
      </c>
      <c r="CW25" s="84">
        <f>Assumptions!$F$32</f>
        <v>2269.87</v>
      </c>
      <c r="CX25" s="84">
        <f>Assumptions!$F$32</f>
        <v>2269.87</v>
      </c>
      <c r="CY25" s="84">
        <f>Assumptions!$F$32</f>
        <v>2269.87</v>
      </c>
      <c r="CZ25" s="84">
        <f>Assumptions!$F$32</f>
        <v>2269.87</v>
      </c>
      <c r="DA25" s="84">
        <f>Assumptions!$F$32</f>
        <v>2269.87</v>
      </c>
      <c r="DB25" s="84">
        <f>Assumptions!$F$32</f>
        <v>2269.87</v>
      </c>
      <c r="DC25" s="84">
        <f>Assumptions!$F$32</f>
        <v>2269.87</v>
      </c>
      <c r="DD25" s="84">
        <f>Assumptions!$F$32</f>
        <v>2269.87</v>
      </c>
      <c r="DE25" s="84">
        <f>Assumptions!$F$32</f>
        <v>2269.87</v>
      </c>
      <c r="DF25" s="84">
        <f>Assumptions!$F$32</f>
        <v>2269.87</v>
      </c>
      <c r="DG25" s="84">
        <f>Assumptions!$F$32</f>
        <v>2269.87</v>
      </c>
      <c r="DH25" s="84">
        <f>Assumptions!$F$32</f>
        <v>2269.87</v>
      </c>
      <c r="DI25" s="84">
        <f>Assumptions!$F$32</f>
        <v>2269.87</v>
      </c>
      <c r="DJ25" s="84">
        <f>Assumptions!$F$32</f>
        <v>2269.87</v>
      </c>
      <c r="DK25" s="84">
        <f>Assumptions!$F$32</f>
        <v>2269.87</v>
      </c>
      <c r="DL25" s="84">
        <f>Assumptions!$F$32</f>
        <v>2269.87</v>
      </c>
      <c r="DM25" s="84">
        <f>Assumptions!$F$32</f>
        <v>2269.87</v>
      </c>
      <c r="DN25" s="84">
        <f>Assumptions!$F$32</f>
        <v>2269.87</v>
      </c>
      <c r="DO25" s="84">
        <f>Assumptions!$F$32</f>
        <v>2269.87</v>
      </c>
      <c r="DP25" s="84">
        <f>Assumptions!$F$32</f>
        <v>2269.87</v>
      </c>
      <c r="DQ25" s="84">
        <f>Assumptions!$F$32</f>
        <v>2269.87</v>
      </c>
      <c r="DR25" s="84">
        <f>Assumptions!$F$32</f>
        <v>2269.87</v>
      </c>
      <c r="DS25" s="84">
        <f>Assumptions!$F$32</f>
        <v>2269.87</v>
      </c>
      <c r="DT25" s="84">
        <f>Assumptions!$F$32</f>
        <v>2269.87</v>
      </c>
      <c r="DU25" s="84">
        <f>Assumptions!$F$32</f>
        <v>2269.87</v>
      </c>
      <c r="DV25" s="84">
        <f>Assumptions!$F$32</f>
        <v>2269.87</v>
      </c>
      <c r="DW25" s="84">
        <f>Assumptions!$F$32</f>
        <v>2269.87</v>
      </c>
      <c r="DX25" s="84">
        <f>Assumptions!$F$32</f>
        <v>2269.87</v>
      </c>
      <c r="DY25" s="84">
        <f>Assumptions!$F$32</f>
        <v>2269.87</v>
      </c>
    </row>
    <row r="26" spans="2:129" x14ac:dyDescent="0.55000000000000004">
      <c r="B26" s="69"/>
      <c r="C26" s="69"/>
      <c r="D26" s="69"/>
      <c r="E26" s="69" t="s">
        <v>85</v>
      </c>
      <c r="F26" s="69"/>
      <c r="G26" s="104" t="s">
        <v>43</v>
      </c>
      <c r="H26" s="83">
        <f>SUM(J26:DY26)</f>
        <v>1938290.0000000033</v>
      </c>
      <c r="I26" s="83"/>
      <c r="J26" s="83">
        <f>Assumptions!$F$33/Assumptions!$F$13</f>
        <v>16152.416666666666</v>
      </c>
      <c r="K26" s="83">
        <f>Assumptions!$F$33/Assumptions!$F$13</f>
        <v>16152.416666666666</v>
      </c>
      <c r="L26" s="83">
        <f>Assumptions!$F$33/Assumptions!$F$13</f>
        <v>16152.416666666666</v>
      </c>
      <c r="M26" s="83">
        <f>Assumptions!$F$33/Assumptions!$F$13</f>
        <v>16152.416666666666</v>
      </c>
      <c r="N26" s="83">
        <f>Assumptions!$F$33/Assumptions!$F$13</f>
        <v>16152.416666666666</v>
      </c>
      <c r="O26" s="83">
        <f>Assumptions!$F$33/Assumptions!$F$13</f>
        <v>16152.416666666666</v>
      </c>
      <c r="P26" s="83">
        <f>Assumptions!$F$33/Assumptions!$F$13</f>
        <v>16152.416666666666</v>
      </c>
      <c r="Q26" s="83">
        <f>Assumptions!$F$33/Assumptions!$F$13</f>
        <v>16152.416666666666</v>
      </c>
      <c r="R26" s="83">
        <f>Assumptions!$F$33/Assumptions!$F$13</f>
        <v>16152.416666666666</v>
      </c>
      <c r="S26" s="83">
        <f>Assumptions!$F$33/Assumptions!$F$13</f>
        <v>16152.416666666666</v>
      </c>
      <c r="T26" s="83">
        <f>Assumptions!$F$33/Assumptions!$F$13</f>
        <v>16152.416666666666</v>
      </c>
      <c r="U26" s="83">
        <f>Assumptions!$F$33/Assumptions!$F$13</f>
        <v>16152.416666666666</v>
      </c>
      <c r="V26" s="83">
        <f>Assumptions!$F$33/Assumptions!$F$13</f>
        <v>16152.416666666666</v>
      </c>
      <c r="W26" s="83">
        <f>Assumptions!$F$33/Assumptions!$F$13</f>
        <v>16152.416666666666</v>
      </c>
      <c r="X26" s="83">
        <f>Assumptions!$F$33/Assumptions!$F$13</f>
        <v>16152.416666666666</v>
      </c>
      <c r="Y26" s="83">
        <f>Assumptions!$F$33/Assumptions!$F$13</f>
        <v>16152.416666666666</v>
      </c>
      <c r="Z26" s="83">
        <f>Assumptions!$F$33/Assumptions!$F$13</f>
        <v>16152.416666666666</v>
      </c>
      <c r="AA26" s="83">
        <f>Assumptions!$F$33/Assumptions!$F$13</f>
        <v>16152.416666666666</v>
      </c>
      <c r="AB26" s="83">
        <f>Assumptions!$F$33/Assumptions!$F$13</f>
        <v>16152.416666666666</v>
      </c>
      <c r="AC26" s="83">
        <f>Assumptions!$F$33/Assumptions!$F$13</f>
        <v>16152.416666666666</v>
      </c>
      <c r="AD26" s="83">
        <f>Assumptions!$F$33/Assumptions!$F$13</f>
        <v>16152.416666666666</v>
      </c>
      <c r="AE26" s="83">
        <f>Assumptions!$F$33/Assumptions!$F$13</f>
        <v>16152.416666666666</v>
      </c>
      <c r="AF26" s="83">
        <f>Assumptions!$F$33/Assumptions!$F$13</f>
        <v>16152.416666666666</v>
      </c>
      <c r="AG26" s="83">
        <f>Assumptions!$F$33/Assumptions!$F$13</f>
        <v>16152.416666666666</v>
      </c>
      <c r="AH26" s="83">
        <f>Assumptions!$F$33/Assumptions!$F$13</f>
        <v>16152.416666666666</v>
      </c>
      <c r="AI26" s="83">
        <f>Assumptions!$F$33/Assumptions!$F$13</f>
        <v>16152.416666666666</v>
      </c>
      <c r="AJ26" s="83">
        <f>Assumptions!$F$33/Assumptions!$F$13</f>
        <v>16152.416666666666</v>
      </c>
      <c r="AK26" s="83">
        <f>Assumptions!$F$33/Assumptions!$F$13</f>
        <v>16152.416666666666</v>
      </c>
      <c r="AL26" s="83">
        <f>Assumptions!$F$33/Assumptions!$F$13</f>
        <v>16152.416666666666</v>
      </c>
      <c r="AM26" s="83">
        <f>Assumptions!$F$33/Assumptions!$F$13</f>
        <v>16152.416666666666</v>
      </c>
      <c r="AN26" s="83">
        <f>Assumptions!$F$33/Assumptions!$F$13</f>
        <v>16152.416666666666</v>
      </c>
      <c r="AO26" s="83">
        <f>Assumptions!$F$33/Assumptions!$F$13</f>
        <v>16152.416666666666</v>
      </c>
      <c r="AP26" s="83">
        <f>Assumptions!$F$33/Assumptions!$F$13</f>
        <v>16152.416666666666</v>
      </c>
      <c r="AQ26" s="83">
        <f>Assumptions!$F$33/Assumptions!$F$13</f>
        <v>16152.416666666666</v>
      </c>
      <c r="AR26" s="83">
        <f>Assumptions!$F$33/Assumptions!$F$13</f>
        <v>16152.416666666666</v>
      </c>
      <c r="AS26" s="83">
        <f>Assumptions!$F$33/Assumptions!$F$13</f>
        <v>16152.416666666666</v>
      </c>
      <c r="AT26" s="83">
        <f>Assumptions!$F$33/Assumptions!$F$13</f>
        <v>16152.416666666666</v>
      </c>
      <c r="AU26" s="83">
        <f>Assumptions!$F$33/Assumptions!$F$13</f>
        <v>16152.416666666666</v>
      </c>
      <c r="AV26" s="83">
        <f>Assumptions!$F$33/Assumptions!$F$13</f>
        <v>16152.416666666666</v>
      </c>
      <c r="AW26" s="83">
        <f>Assumptions!$F$33/Assumptions!$F$13</f>
        <v>16152.416666666666</v>
      </c>
      <c r="AX26" s="83">
        <f>Assumptions!$F$33/Assumptions!$F$13</f>
        <v>16152.416666666666</v>
      </c>
      <c r="AY26" s="83">
        <f>Assumptions!$F$33/Assumptions!$F$13</f>
        <v>16152.416666666666</v>
      </c>
      <c r="AZ26" s="83">
        <f>Assumptions!$F$33/Assumptions!$F$13</f>
        <v>16152.416666666666</v>
      </c>
      <c r="BA26" s="83">
        <f>Assumptions!$F$33/Assumptions!$F$13</f>
        <v>16152.416666666666</v>
      </c>
      <c r="BB26" s="83">
        <f>Assumptions!$F$33/Assumptions!$F$13</f>
        <v>16152.416666666666</v>
      </c>
      <c r="BC26" s="83">
        <f>Assumptions!$F$33/Assumptions!$F$13</f>
        <v>16152.416666666666</v>
      </c>
      <c r="BD26" s="83">
        <f>Assumptions!$F$33/Assumptions!$F$13</f>
        <v>16152.416666666666</v>
      </c>
      <c r="BE26" s="83">
        <f>Assumptions!$F$33/Assumptions!$F$13</f>
        <v>16152.416666666666</v>
      </c>
      <c r="BF26" s="83">
        <f>Assumptions!$F$33/Assumptions!$F$13</f>
        <v>16152.416666666666</v>
      </c>
      <c r="BG26" s="83">
        <f>Assumptions!$F$33/Assumptions!$F$13</f>
        <v>16152.416666666666</v>
      </c>
      <c r="BH26" s="83">
        <f>Assumptions!$F$33/Assumptions!$F$13</f>
        <v>16152.416666666666</v>
      </c>
      <c r="BI26" s="83">
        <f>Assumptions!$F$33/Assumptions!$F$13</f>
        <v>16152.416666666666</v>
      </c>
      <c r="BJ26" s="83">
        <f>Assumptions!$F$33/Assumptions!$F$13</f>
        <v>16152.416666666666</v>
      </c>
      <c r="BK26" s="83">
        <f>Assumptions!$F$33/Assumptions!$F$13</f>
        <v>16152.416666666666</v>
      </c>
      <c r="BL26" s="83">
        <f>Assumptions!$F$33/Assumptions!$F$13</f>
        <v>16152.416666666666</v>
      </c>
      <c r="BM26" s="83">
        <f>Assumptions!$F$33/Assumptions!$F$13</f>
        <v>16152.416666666666</v>
      </c>
      <c r="BN26" s="83">
        <f>Assumptions!$F$33/Assumptions!$F$13</f>
        <v>16152.416666666666</v>
      </c>
      <c r="BO26" s="83">
        <f>Assumptions!$F$33/Assumptions!$F$13</f>
        <v>16152.416666666666</v>
      </c>
      <c r="BP26" s="83">
        <f>Assumptions!$F$33/Assumptions!$F$13</f>
        <v>16152.416666666666</v>
      </c>
      <c r="BQ26" s="83">
        <f>Assumptions!$F$33/Assumptions!$F$13</f>
        <v>16152.416666666666</v>
      </c>
      <c r="BR26" s="83">
        <f>Assumptions!$F$33/Assumptions!$F$13</f>
        <v>16152.416666666666</v>
      </c>
      <c r="BS26" s="83">
        <f>Assumptions!$F$33/Assumptions!$F$13</f>
        <v>16152.416666666666</v>
      </c>
      <c r="BT26" s="83">
        <f>Assumptions!$F$33/Assumptions!$F$13</f>
        <v>16152.416666666666</v>
      </c>
      <c r="BU26" s="83">
        <f>Assumptions!$F$33/Assumptions!$F$13</f>
        <v>16152.416666666666</v>
      </c>
      <c r="BV26" s="83">
        <f>Assumptions!$F$33/Assumptions!$F$13</f>
        <v>16152.416666666666</v>
      </c>
      <c r="BW26" s="83">
        <f>Assumptions!$F$33/Assumptions!$F$13</f>
        <v>16152.416666666666</v>
      </c>
      <c r="BX26" s="83">
        <f>Assumptions!$F$33/Assumptions!$F$13</f>
        <v>16152.416666666666</v>
      </c>
      <c r="BY26" s="83">
        <f>Assumptions!$F$33/Assumptions!$F$13</f>
        <v>16152.416666666666</v>
      </c>
      <c r="BZ26" s="83">
        <f>Assumptions!$F$33/Assumptions!$F$13</f>
        <v>16152.416666666666</v>
      </c>
      <c r="CA26" s="83">
        <f>Assumptions!$F$33/Assumptions!$F$13</f>
        <v>16152.416666666666</v>
      </c>
      <c r="CB26" s="83">
        <f>Assumptions!$F$33/Assumptions!$F$13</f>
        <v>16152.416666666666</v>
      </c>
      <c r="CC26" s="83">
        <f>Assumptions!$F$33/Assumptions!$F$13</f>
        <v>16152.416666666666</v>
      </c>
      <c r="CD26" s="83">
        <f>Assumptions!$F$33/Assumptions!$F$13</f>
        <v>16152.416666666666</v>
      </c>
      <c r="CE26" s="83">
        <f>Assumptions!$F$33/Assumptions!$F$13</f>
        <v>16152.416666666666</v>
      </c>
      <c r="CF26" s="83">
        <f>Assumptions!$F$33/Assumptions!$F$13</f>
        <v>16152.416666666666</v>
      </c>
      <c r="CG26" s="83">
        <f>Assumptions!$F$33/Assumptions!$F$13</f>
        <v>16152.416666666666</v>
      </c>
      <c r="CH26" s="83">
        <f>Assumptions!$F$33/Assumptions!$F$13</f>
        <v>16152.416666666666</v>
      </c>
      <c r="CI26" s="83">
        <f>Assumptions!$F$33/Assumptions!$F$13</f>
        <v>16152.416666666666</v>
      </c>
      <c r="CJ26" s="83">
        <f>Assumptions!$F$33/Assumptions!$F$13</f>
        <v>16152.416666666666</v>
      </c>
      <c r="CK26" s="83">
        <f>Assumptions!$F$33/Assumptions!$F$13</f>
        <v>16152.416666666666</v>
      </c>
      <c r="CL26" s="83">
        <f>Assumptions!$F$33/Assumptions!$F$13</f>
        <v>16152.416666666666</v>
      </c>
      <c r="CM26" s="83">
        <f>Assumptions!$F$33/Assumptions!$F$13</f>
        <v>16152.416666666666</v>
      </c>
      <c r="CN26" s="83">
        <f>Assumptions!$F$33/Assumptions!$F$13</f>
        <v>16152.416666666666</v>
      </c>
      <c r="CO26" s="83">
        <f>Assumptions!$F$33/Assumptions!$F$13</f>
        <v>16152.416666666666</v>
      </c>
      <c r="CP26" s="83">
        <f>Assumptions!$F$33/Assumptions!$F$13</f>
        <v>16152.416666666666</v>
      </c>
      <c r="CQ26" s="83">
        <f>Assumptions!$F$33/Assumptions!$F$13</f>
        <v>16152.416666666666</v>
      </c>
      <c r="CR26" s="83">
        <f>Assumptions!$F$33/Assumptions!$F$13</f>
        <v>16152.416666666666</v>
      </c>
      <c r="CS26" s="83">
        <f>Assumptions!$F$33/Assumptions!$F$13</f>
        <v>16152.416666666666</v>
      </c>
      <c r="CT26" s="83">
        <f>Assumptions!$F$33/Assumptions!$F$13</f>
        <v>16152.416666666666</v>
      </c>
      <c r="CU26" s="83">
        <f>Assumptions!$F$33/Assumptions!$F$13</f>
        <v>16152.416666666666</v>
      </c>
      <c r="CV26" s="83">
        <f>Assumptions!$F$33/Assumptions!$F$13</f>
        <v>16152.416666666666</v>
      </c>
      <c r="CW26" s="83">
        <f>Assumptions!$F$33/Assumptions!$F$13</f>
        <v>16152.416666666666</v>
      </c>
      <c r="CX26" s="83">
        <f>Assumptions!$F$33/Assumptions!$F$13</f>
        <v>16152.416666666666</v>
      </c>
      <c r="CY26" s="83">
        <f>Assumptions!$F$33/Assumptions!$F$13</f>
        <v>16152.416666666666</v>
      </c>
      <c r="CZ26" s="83">
        <f>Assumptions!$F$33/Assumptions!$F$13</f>
        <v>16152.416666666666</v>
      </c>
      <c r="DA26" s="83">
        <f>Assumptions!$F$33/Assumptions!$F$13</f>
        <v>16152.416666666666</v>
      </c>
      <c r="DB26" s="83">
        <f>Assumptions!$F$33/Assumptions!$F$13</f>
        <v>16152.416666666666</v>
      </c>
      <c r="DC26" s="83">
        <f>Assumptions!$F$33/Assumptions!$F$13</f>
        <v>16152.416666666666</v>
      </c>
      <c r="DD26" s="83">
        <f>Assumptions!$F$33/Assumptions!$F$13</f>
        <v>16152.416666666666</v>
      </c>
      <c r="DE26" s="83">
        <f>Assumptions!$F$33/Assumptions!$F$13</f>
        <v>16152.416666666666</v>
      </c>
      <c r="DF26" s="83">
        <f>Assumptions!$F$33/Assumptions!$F$13</f>
        <v>16152.416666666666</v>
      </c>
      <c r="DG26" s="83">
        <f>Assumptions!$F$33/Assumptions!$F$13</f>
        <v>16152.416666666666</v>
      </c>
      <c r="DH26" s="83">
        <f>Assumptions!$F$33/Assumptions!$F$13</f>
        <v>16152.416666666666</v>
      </c>
      <c r="DI26" s="83">
        <f>Assumptions!$F$33/Assumptions!$F$13</f>
        <v>16152.416666666666</v>
      </c>
      <c r="DJ26" s="83">
        <f>Assumptions!$F$33/Assumptions!$F$13</f>
        <v>16152.416666666666</v>
      </c>
      <c r="DK26" s="83">
        <f>Assumptions!$F$33/Assumptions!$F$13</f>
        <v>16152.416666666666</v>
      </c>
      <c r="DL26" s="83">
        <f>Assumptions!$F$33/Assumptions!$F$13</f>
        <v>16152.416666666666</v>
      </c>
      <c r="DM26" s="83">
        <f>Assumptions!$F$33/Assumptions!$F$13</f>
        <v>16152.416666666666</v>
      </c>
      <c r="DN26" s="83">
        <f>Assumptions!$F$33/Assumptions!$F$13</f>
        <v>16152.416666666666</v>
      </c>
      <c r="DO26" s="83">
        <f>Assumptions!$F$33/Assumptions!$F$13</f>
        <v>16152.416666666666</v>
      </c>
      <c r="DP26" s="83">
        <f>Assumptions!$F$33/Assumptions!$F$13</f>
        <v>16152.416666666666</v>
      </c>
      <c r="DQ26" s="83">
        <f>Assumptions!$F$33/Assumptions!$F$13</f>
        <v>16152.416666666666</v>
      </c>
      <c r="DR26" s="83">
        <f>Assumptions!$F$33/Assumptions!$F$13</f>
        <v>16152.416666666666</v>
      </c>
      <c r="DS26" s="83">
        <f>Assumptions!$F$33/Assumptions!$F$13</f>
        <v>16152.416666666666</v>
      </c>
      <c r="DT26" s="83">
        <f>Assumptions!$F$33/Assumptions!$F$13</f>
        <v>16152.416666666666</v>
      </c>
      <c r="DU26" s="83">
        <f>Assumptions!$F$33/Assumptions!$F$13</f>
        <v>16152.416666666666</v>
      </c>
      <c r="DV26" s="83">
        <f>Assumptions!$F$33/Assumptions!$F$13</f>
        <v>16152.416666666666</v>
      </c>
      <c r="DW26" s="83">
        <f>Assumptions!$F$33/Assumptions!$F$13</f>
        <v>16152.416666666666</v>
      </c>
      <c r="DX26" s="83">
        <f>Assumptions!$F$33/Assumptions!$F$13</f>
        <v>16152.416666666666</v>
      </c>
      <c r="DY26" s="83">
        <f>Assumptions!$F$33/Assumptions!$F$13</f>
        <v>16152.416666666666</v>
      </c>
    </row>
    <row r="27" spans="2:129" x14ac:dyDescent="0.55000000000000004">
      <c r="B27" s="69"/>
      <c r="C27" s="69"/>
      <c r="D27" s="69"/>
      <c r="E27" s="69" t="s">
        <v>86</v>
      </c>
      <c r="F27" s="69"/>
      <c r="G27" s="104" t="s">
        <v>43</v>
      </c>
      <c r="H27" s="83">
        <f>SUM(J27:DY27)</f>
        <v>1826979.999999997</v>
      </c>
      <c r="I27" s="83"/>
      <c r="J27" s="83">
        <f>Assumptions!$F$34/Assumptions!$F$13</f>
        <v>15224.833333333334</v>
      </c>
      <c r="K27" s="83">
        <f>Assumptions!$F$34/Assumptions!$F$13</f>
        <v>15224.833333333334</v>
      </c>
      <c r="L27" s="83">
        <f>Assumptions!$F$34/Assumptions!$F$13</f>
        <v>15224.833333333334</v>
      </c>
      <c r="M27" s="83">
        <f>Assumptions!$F$34/Assumptions!$F$13</f>
        <v>15224.833333333334</v>
      </c>
      <c r="N27" s="83">
        <f>Assumptions!$F$34/Assumptions!$F$13</f>
        <v>15224.833333333334</v>
      </c>
      <c r="O27" s="83">
        <f>Assumptions!$F$34/Assumptions!$F$13</f>
        <v>15224.833333333334</v>
      </c>
      <c r="P27" s="83">
        <f>Assumptions!$F$34/Assumptions!$F$13</f>
        <v>15224.833333333334</v>
      </c>
      <c r="Q27" s="83">
        <f>Assumptions!$F$34/Assumptions!$F$13</f>
        <v>15224.833333333334</v>
      </c>
      <c r="R27" s="83">
        <f>Assumptions!$F$34/Assumptions!$F$13</f>
        <v>15224.833333333334</v>
      </c>
      <c r="S27" s="83">
        <f>Assumptions!$F$34/Assumptions!$F$13</f>
        <v>15224.833333333334</v>
      </c>
      <c r="T27" s="83">
        <f>Assumptions!$F$34/Assumptions!$F$13</f>
        <v>15224.833333333334</v>
      </c>
      <c r="U27" s="83">
        <f>Assumptions!$F$34/Assumptions!$F$13</f>
        <v>15224.833333333334</v>
      </c>
      <c r="V27" s="83">
        <f>Assumptions!$F$34/Assumptions!$F$13</f>
        <v>15224.833333333334</v>
      </c>
      <c r="W27" s="83">
        <f>Assumptions!$F$34/Assumptions!$F$13</f>
        <v>15224.833333333334</v>
      </c>
      <c r="X27" s="83">
        <f>Assumptions!$F$34/Assumptions!$F$13</f>
        <v>15224.833333333334</v>
      </c>
      <c r="Y27" s="83">
        <f>Assumptions!$F$34/Assumptions!$F$13</f>
        <v>15224.833333333334</v>
      </c>
      <c r="Z27" s="83">
        <f>Assumptions!$F$34/Assumptions!$F$13</f>
        <v>15224.833333333334</v>
      </c>
      <c r="AA27" s="83">
        <f>Assumptions!$F$34/Assumptions!$F$13</f>
        <v>15224.833333333334</v>
      </c>
      <c r="AB27" s="83">
        <f>Assumptions!$F$34/Assumptions!$F$13</f>
        <v>15224.833333333334</v>
      </c>
      <c r="AC27" s="83">
        <f>Assumptions!$F$34/Assumptions!$F$13</f>
        <v>15224.833333333334</v>
      </c>
      <c r="AD27" s="83">
        <f>Assumptions!$F$34/Assumptions!$F$13</f>
        <v>15224.833333333334</v>
      </c>
      <c r="AE27" s="83">
        <f>Assumptions!$F$34/Assumptions!$F$13</f>
        <v>15224.833333333334</v>
      </c>
      <c r="AF27" s="83">
        <f>Assumptions!$F$34/Assumptions!$F$13</f>
        <v>15224.833333333334</v>
      </c>
      <c r="AG27" s="83">
        <f>Assumptions!$F$34/Assumptions!$F$13</f>
        <v>15224.833333333334</v>
      </c>
      <c r="AH27" s="83">
        <f>Assumptions!$F$34/Assumptions!$F$13</f>
        <v>15224.833333333334</v>
      </c>
      <c r="AI27" s="83">
        <f>Assumptions!$F$34/Assumptions!$F$13</f>
        <v>15224.833333333334</v>
      </c>
      <c r="AJ27" s="83">
        <f>Assumptions!$F$34/Assumptions!$F$13</f>
        <v>15224.833333333334</v>
      </c>
      <c r="AK27" s="83">
        <f>Assumptions!$F$34/Assumptions!$F$13</f>
        <v>15224.833333333334</v>
      </c>
      <c r="AL27" s="83">
        <f>Assumptions!$F$34/Assumptions!$F$13</f>
        <v>15224.833333333334</v>
      </c>
      <c r="AM27" s="83">
        <f>Assumptions!$F$34/Assumptions!$F$13</f>
        <v>15224.833333333334</v>
      </c>
      <c r="AN27" s="83">
        <f>Assumptions!$F$34/Assumptions!$F$13</f>
        <v>15224.833333333334</v>
      </c>
      <c r="AO27" s="83">
        <f>Assumptions!$F$34/Assumptions!$F$13</f>
        <v>15224.833333333334</v>
      </c>
      <c r="AP27" s="83">
        <f>Assumptions!$F$34/Assumptions!$F$13</f>
        <v>15224.833333333334</v>
      </c>
      <c r="AQ27" s="83">
        <f>Assumptions!$F$34/Assumptions!$F$13</f>
        <v>15224.833333333334</v>
      </c>
      <c r="AR27" s="83">
        <f>Assumptions!$F$34/Assumptions!$F$13</f>
        <v>15224.833333333334</v>
      </c>
      <c r="AS27" s="83">
        <f>Assumptions!$F$34/Assumptions!$F$13</f>
        <v>15224.833333333334</v>
      </c>
      <c r="AT27" s="83">
        <f>Assumptions!$F$34/Assumptions!$F$13</f>
        <v>15224.833333333334</v>
      </c>
      <c r="AU27" s="83">
        <f>Assumptions!$F$34/Assumptions!$F$13</f>
        <v>15224.833333333334</v>
      </c>
      <c r="AV27" s="83">
        <f>Assumptions!$F$34/Assumptions!$F$13</f>
        <v>15224.833333333334</v>
      </c>
      <c r="AW27" s="83">
        <f>Assumptions!$F$34/Assumptions!$F$13</f>
        <v>15224.833333333334</v>
      </c>
      <c r="AX27" s="83">
        <f>Assumptions!$F$34/Assumptions!$F$13</f>
        <v>15224.833333333334</v>
      </c>
      <c r="AY27" s="83">
        <f>Assumptions!$F$34/Assumptions!$F$13</f>
        <v>15224.833333333334</v>
      </c>
      <c r="AZ27" s="83">
        <f>Assumptions!$F$34/Assumptions!$F$13</f>
        <v>15224.833333333334</v>
      </c>
      <c r="BA27" s="83">
        <f>Assumptions!$F$34/Assumptions!$F$13</f>
        <v>15224.833333333334</v>
      </c>
      <c r="BB27" s="83">
        <f>Assumptions!$F$34/Assumptions!$F$13</f>
        <v>15224.833333333334</v>
      </c>
      <c r="BC27" s="83">
        <f>Assumptions!$F$34/Assumptions!$F$13</f>
        <v>15224.833333333334</v>
      </c>
      <c r="BD27" s="83">
        <f>Assumptions!$F$34/Assumptions!$F$13</f>
        <v>15224.833333333334</v>
      </c>
      <c r="BE27" s="83">
        <f>Assumptions!$F$34/Assumptions!$F$13</f>
        <v>15224.833333333334</v>
      </c>
      <c r="BF27" s="83">
        <f>Assumptions!$F$34/Assumptions!$F$13</f>
        <v>15224.833333333334</v>
      </c>
      <c r="BG27" s="83">
        <f>Assumptions!$F$34/Assumptions!$F$13</f>
        <v>15224.833333333334</v>
      </c>
      <c r="BH27" s="83">
        <f>Assumptions!$F$34/Assumptions!$F$13</f>
        <v>15224.833333333334</v>
      </c>
      <c r="BI27" s="83">
        <f>Assumptions!$F$34/Assumptions!$F$13</f>
        <v>15224.833333333334</v>
      </c>
      <c r="BJ27" s="83">
        <f>Assumptions!$F$34/Assumptions!$F$13</f>
        <v>15224.833333333334</v>
      </c>
      <c r="BK27" s="83">
        <f>Assumptions!$F$34/Assumptions!$F$13</f>
        <v>15224.833333333334</v>
      </c>
      <c r="BL27" s="83">
        <f>Assumptions!$F$34/Assumptions!$F$13</f>
        <v>15224.833333333334</v>
      </c>
      <c r="BM27" s="83">
        <f>Assumptions!$F$34/Assumptions!$F$13</f>
        <v>15224.833333333334</v>
      </c>
      <c r="BN27" s="83">
        <f>Assumptions!$F$34/Assumptions!$F$13</f>
        <v>15224.833333333334</v>
      </c>
      <c r="BO27" s="83">
        <f>Assumptions!$F$34/Assumptions!$F$13</f>
        <v>15224.833333333334</v>
      </c>
      <c r="BP27" s="83">
        <f>Assumptions!$F$34/Assumptions!$F$13</f>
        <v>15224.833333333334</v>
      </c>
      <c r="BQ27" s="83">
        <f>Assumptions!$F$34/Assumptions!$F$13</f>
        <v>15224.833333333334</v>
      </c>
      <c r="BR27" s="83">
        <f>Assumptions!$F$34/Assumptions!$F$13</f>
        <v>15224.833333333334</v>
      </c>
      <c r="BS27" s="83">
        <f>Assumptions!$F$34/Assumptions!$F$13</f>
        <v>15224.833333333334</v>
      </c>
      <c r="BT27" s="83">
        <f>Assumptions!$F$34/Assumptions!$F$13</f>
        <v>15224.833333333334</v>
      </c>
      <c r="BU27" s="83">
        <f>Assumptions!$F$34/Assumptions!$F$13</f>
        <v>15224.833333333334</v>
      </c>
      <c r="BV27" s="83">
        <f>Assumptions!$F$34/Assumptions!$F$13</f>
        <v>15224.833333333334</v>
      </c>
      <c r="BW27" s="83">
        <f>Assumptions!$F$34/Assumptions!$F$13</f>
        <v>15224.833333333334</v>
      </c>
      <c r="BX27" s="83">
        <f>Assumptions!$F$34/Assumptions!$F$13</f>
        <v>15224.833333333334</v>
      </c>
      <c r="BY27" s="83">
        <f>Assumptions!$F$34/Assumptions!$F$13</f>
        <v>15224.833333333334</v>
      </c>
      <c r="BZ27" s="83">
        <f>Assumptions!$F$34/Assumptions!$F$13</f>
        <v>15224.833333333334</v>
      </c>
      <c r="CA27" s="83">
        <f>Assumptions!$F$34/Assumptions!$F$13</f>
        <v>15224.833333333334</v>
      </c>
      <c r="CB27" s="83">
        <f>Assumptions!$F$34/Assumptions!$F$13</f>
        <v>15224.833333333334</v>
      </c>
      <c r="CC27" s="83">
        <f>Assumptions!$F$34/Assumptions!$F$13</f>
        <v>15224.833333333334</v>
      </c>
      <c r="CD27" s="83">
        <f>Assumptions!$F$34/Assumptions!$F$13</f>
        <v>15224.833333333334</v>
      </c>
      <c r="CE27" s="83">
        <f>Assumptions!$F$34/Assumptions!$F$13</f>
        <v>15224.833333333334</v>
      </c>
      <c r="CF27" s="83">
        <f>Assumptions!$F$34/Assumptions!$F$13</f>
        <v>15224.833333333334</v>
      </c>
      <c r="CG27" s="83">
        <f>Assumptions!$F$34/Assumptions!$F$13</f>
        <v>15224.833333333334</v>
      </c>
      <c r="CH27" s="83">
        <f>Assumptions!$F$34/Assumptions!$F$13</f>
        <v>15224.833333333334</v>
      </c>
      <c r="CI27" s="83">
        <f>Assumptions!$F$34/Assumptions!$F$13</f>
        <v>15224.833333333334</v>
      </c>
      <c r="CJ27" s="83">
        <f>Assumptions!$F$34/Assumptions!$F$13</f>
        <v>15224.833333333334</v>
      </c>
      <c r="CK27" s="83">
        <f>Assumptions!$F$34/Assumptions!$F$13</f>
        <v>15224.833333333334</v>
      </c>
      <c r="CL27" s="83">
        <f>Assumptions!$F$34/Assumptions!$F$13</f>
        <v>15224.833333333334</v>
      </c>
      <c r="CM27" s="83">
        <f>Assumptions!$F$34/Assumptions!$F$13</f>
        <v>15224.833333333334</v>
      </c>
      <c r="CN27" s="83">
        <f>Assumptions!$F$34/Assumptions!$F$13</f>
        <v>15224.833333333334</v>
      </c>
      <c r="CO27" s="83">
        <f>Assumptions!$F$34/Assumptions!$F$13</f>
        <v>15224.833333333334</v>
      </c>
      <c r="CP27" s="83">
        <f>Assumptions!$F$34/Assumptions!$F$13</f>
        <v>15224.833333333334</v>
      </c>
      <c r="CQ27" s="83">
        <f>Assumptions!$F$34/Assumptions!$F$13</f>
        <v>15224.833333333334</v>
      </c>
      <c r="CR27" s="83">
        <f>Assumptions!$F$34/Assumptions!$F$13</f>
        <v>15224.833333333334</v>
      </c>
      <c r="CS27" s="83">
        <f>Assumptions!$F$34/Assumptions!$F$13</f>
        <v>15224.833333333334</v>
      </c>
      <c r="CT27" s="83">
        <f>Assumptions!$F$34/Assumptions!$F$13</f>
        <v>15224.833333333334</v>
      </c>
      <c r="CU27" s="83">
        <f>Assumptions!$F$34/Assumptions!$F$13</f>
        <v>15224.833333333334</v>
      </c>
      <c r="CV27" s="83">
        <f>Assumptions!$F$34/Assumptions!$F$13</f>
        <v>15224.833333333334</v>
      </c>
      <c r="CW27" s="83">
        <f>Assumptions!$F$34/Assumptions!$F$13</f>
        <v>15224.833333333334</v>
      </c>
      <c r="CX27" s="83">
        <f>Assumptions!$F$34/Assumptions!$F$13</f>
        <v>15224.833333333334</v>
      </c>
      <c r="CY27" s="83">
        <f>Assumptions!$F$34/Assumptions!$F$13</f>
        <v>15224.833333333334</v>
      </c>
      <c r="CZ27" s="83">
        <f>Assumptions!$F$34/Assumptions!$F$13</f>
        <v>15224.833333333334</v>
      </c>
      <c r="DA27" s="83">
        <f>Assumptions!$F$34/Assumptions!$F$13</f>
        <v>15224.833333333334</v>
      </c>
      <c r="DB27" s="83">
        <f>Assumptions!$F$34/Assumptions!$F$13</f>
        <v>15224.833333333334</v>
      </c>
      <c r="DC27" s="83">
        <f>Assumptions!$F$34/Assumptions!$F$13</f>
        <v>15224.833333333334</v>
      </c>
      <c r="DD27" s="83">
        <f>Assumptions!$F$34/Assumptions!$F$13</f>
        <v>15224.833333333334</v>
      </c>
      <c r="DE27" s="83">
        <f>Assumptions!$F$34/Assumptions!$F$13</f>
        <v>15224.833333333334</v>
      </c>
      <c r="DF27" s="83">
        <f>Assumptions!$F$34/Assumptions!$F$13</f>
        <v>15224.833333333334</v>
      </c>
      <c r="DG27" s="83">
        <f>Assumptions!$F$34/Assumptions!$F$13</f>
        <v>15224.833333333334</v>
      </c>
      <c r="DH27" s="83">
        <f>Assumptions!$F$34/Assumptions!$F$13</f>
        <v>15224.833333333334</v>
      </c>
      <c r="DI27" s="83">
        <f>Assumptions!$F$34/Assumptions!$F$13</f>
        <v>15224.833333333334</v>
      </c>
      <c r="DJ27" s="83">
        <f>Assumptions!$F$34/Assumptions!$F$13</f>
        <v>15224.833333333334</v>
      </c>
      <c r="DK27" s="83">
        <f>Assumptions!$F$34/Assumptions!$F$13</f>
        <v>15224.833333333334</v>
      </c>
      <c r="DL27" s="83">
        <f>Assumptions!$F$34/Assumptions!$F$13</f>
        <v>15224.833333333334</v>
      </c>
      <c r="DM27" s="83">
        <f>Assumptions!$F$34/Assumptions!$F$13</f>
        <v>15224.833333333334</v>
      </c>
      <c r="DN27" s="83">
        <f>Assumptions!$F$34/Assumptions!$F$13</f>
        <v>15224.833333333334</v>
      </c>
      <c r="DO27" s="83">
        <f>Assumptions!$F$34/Assumptions!$F$13</f>
        <v>15224.833333333334</v>
      </c>
      <c r="DP27" s="83">
        <f>Assumptions!$F$34/Assumptions!$F$13</f>
        <v>15224.833333333334</v>
      </c>
      <c r="DQ27" s="83">
        <f>Assumptions!$F$34/Assumptions!$F$13</f>
        <v>15224.833333333334</v>
      </c>
      <c r="DR27" s="83">
        <f>Assumptions!$F$34/Assumptions!$F$13</f>
        <v>15224.833333333334</v>
      </c>
      <c r="DS27" s="83">
        <f>Assumptions!$F$34/Assumptions!$F$13</f>
        <v>15224.833333333334</v>
      </c>
      <c r="DT27" s="83">
        <f>Assumptions!$F$34/Assumptions!$F$13</f>
        <v>15224.833333333334</v>
      </c>
      <c r="DU27" s="83">
        <f>Assumptions!$F$34/Assumptions!$F$13</f>
        <v>15224.833333333334</v>
      </c>
      <c r="DV27" s="83">
        <f>Assumptions!$F$34/Assumptions!$F$13</f>
        <v>15224.833333333334</v>
      </c>
      <c r="DW27" s="83">
        <f>Assumptions!$F$34/Assumptions!$F$13</f>
        <v>15224.833333333334</v>
      </c>
      <c r="DX27" s="83">
        <f>Assumptions!$F$34/Assumptions!$F$13</f>
        <v>15224.833333333334</v>
      </c>
      <c r="DY27" s="83">
        <f>Assumptions!$F$34/Assumptions!$F$13</f>
        <v>15224.833333333334</v>
      </c>
    </row>
    <row r="28" spans="2:129" x14ac:dyDescent="0.55000000000000004">
      <c r="B28" s="69"/>
      <c r="C28" s="69"/>
      <c r="D28" s="69"/>
      <c r="E28" s="69" t="s">
        <v>79</v>
      </c>
      <c r="F28" s="69"/>
      <c r="G28" s="104" t="s">
        <v>43</v>
      </c>
      <c r="H28" s="83">
        <f>SUM(J28:DY28)</f>
        <v>2143568</v>
      </c>
      <c r="I28" s="83"/>
      <c r="J28" s="83">
        <f>IF(J$3=Assumptions!$F$10,Assumptions!$F$39,0)</f>
        <v>2143568</v>
      </c>
      <c r="K28" s="83">
        <f>IF(K$3=Assumptions!$F$10,Assumptions!$F$39,0)</f>
        <v>0</v>
      </c>
      <c r="L28" s="83">
        <f>IF(L$3=Assumptions!$F$10,Assumptions!$F$39,0)</f>
        <v>0</v>
      </c>
      <c r="M28" s="83">
        <f>IF(M$3=Assumptions!$F$10,Assumptions!$F$39,0)</f>
        <v>0</v>
      </c>
      <c r="N28" s="83">
        <f>IF(N$3=Assumptions!$F$10,Assumptions!$F$39,0)</f>
        <v>0</v>
      </c>
      <c r="O28" s="83">
        <f>IF(O$3=Assumptions!$F$10,Assumptions!$F$39,0)</f>
        <v>0</v>
      </c>
      <c r="P28" s="83">
        <f>IF(P$3=Assumptions!$F$10,Assumptions!$F$39,0)</f>
        <v>0</v>
      </c>
      <c r="Q28" s="83">
        <f>IF(Q$3=Assumptions!$F$10,Assumptions!$F$39,0)</f>
        <v>0</v>
      </c>
      <c r="R28" s="83">
        <f>IF(R$3=Assumptions!$F$10,Assumptions!$F$39,0)</f>
        <v>0</v>
      </c>
      <c r="S28" s="83">
        <f>IF(S$3=Assumptions!$F$10,Assumptions!$F$39,0)</f>
        <v>0</v>
      </c>
      <c r="T28" s="83">
        <f>IF(T$3=Assumptions!$F$10,Assumptions!$F$39,0)</f>
        <v>0</v>
      </c>
      <c r="U28" s="83">
        <f>IF(U$3=Assumptions!$F$10,Assumptions!$F$39,0)</f>
        <v>0</v>
      </c>
      <c r="V28" s="83">
        <f>IF(V$3=Assumptions!$F$10,Assumptions!$F$39,0)</f>
        <v>0</v>
      </c>
      <c r="W28" s="83">
        <f>IF(W$3=Assumptions!$F$10,Assumptions!$F$39,0)</f>
        <v>0</v>
      </c>
      <c r="X28" s="83">
        <f>IF(X$3=Assumptions!$F$10,Assumptions!$F$39,0)</f>
        <v>0</v>
      </c>
      <c r="Y28" s="83">
        <f>IF(Y$3=Assumptions!$F$10,Assumptions!$F$39,0)</f>
        <v>0</v>
      </c>
      <c r="Z28" s="83">
        <f>IF(Z$3=Assumptions!$F$10,Assumptions!$F$39,0)</f>
        <v>0</v>
      </c>
      <c r="AA28" s="83">
        <f>IF(AA$3=Assumptions!$F$10,Assumptions!$F$39,0)</f>
        <v>0</v>
      </c>
      <c r="AB28" s="83">
        <f>IF(AB$3=Assumptions!$F$10,Assumptions!$F$39,0)</f>
        <v>0</v>
      </c>
      <c r="AC28" s="83">
        <f>IF(AC$3=Assumptions!$F$10,Assumptions!$F$39,0)</f>
        <v>0</v>
      </c>
      <c r="AD28" s="83">
        <f>IF(AD$3=Assumptions!$F$10,Assumptions!$F$39,0)</f>
        <v>0</v>
      </c>
      <c r="AE28" s="83">
        <f>IF(AE$3=Assumptions!$F$10,Assumptions!$F$39,0)</f>
        <v>0</v>
      </c>
      <c r="AF28" s="83">
        <f>IF(AF$3=Assumptions!$F$10,Assumptions!$F$39,0)</f>
        <v>0</v>
      </c>
      <c r="AG28" s="83">
        <f>IF(AG$3=Assumptions!$F$10,Assumptions!$F$39,0)</f>
        <v>0</v>
      </c>
      <c r="AH28" s="83">
        <f>IF(AH$3=Assumptions!$F$10,Assumptions!$F$39,0)</f>
        <v>0</v>
      </c>
      <c r="AI28" s="83">
        <f>IF(AI$3=Assumptions!$F$10,Assumptions!$F$39,0)</f>
        <v>0</v>
      </c>
      <c r="AJ28" s="83">
        <f>IF(AJ$3=Assumptions!$F$10,Assumptions!$F$39,0)</f>
        <v>0</v>
      </c>
      <c r="AK28" s="83">
        <f>IF(AK$3=Assumptions!$F$10,Assumptions!$F$39,0)</f>
        <v>0</v>
      </c>
      <c r="AL28" s="83">
        <f>IF(AL$3=Assumptions!$F$10,Assumptions!$F$39,0)</f>
        <v>0</v>
      </c>
      <c r="AM28" s="83">
        <f>IF(AM$3=Assumptions!$F$10,Assumptions!$F$39,0)</f>
        <v>0</v>
      </c>
      <c r="AN28" s="83">
        <f>IF(AN$3=Assumptions!$F$10,Assumptions!$F$39,0)</f>
        <v>0</v>
      </c>
      <c r="AO28" s="83">
        <f>IF(AO$3=Assumptions!$F$10,Assumptions!$F$39,0)</f>
        <v>0</v>
      </c>
      <c r="AP28" s="83">
        <f>IF(AP$3=Assumptions!$F$10,Assumptions!$F$39,0)</f>
        <v>0</v>
      </c>
      <c r="AQ28" s="83">
        <f>IF(AQ$3=Assumptions!$F$10,Assumptions!$F$39,0)</f>
        <v>0</v>
      </c>
      <c r="AR28" s="83">
        <f>IF(AR$3=Assumptions!$F$10,Assumptions!$F$39,0)</f>
        <v>0</v>
      </c>
      <c r="AS28" s="83">
        <f>IF(AS$3=Assumptions!$F$10,Assumptions!$F$39,0)</f>
        <v>0</v>
      </c>
      <c r="AT28" s="83">
        <f>IF(AT$3=Assumptions!$F$10,Assumptions!$F$39,0)</f>
        <v>0</v>
      </c>
      <c r="AU28" s="83">
        <f>IF(AU$3=Assumptions!$F$10,Assumptions!$F$39,0)</f>
        <v>0</v>
      </c>
      <c r="AV28" s="83">
        <f>IF(AV$3=Assumptions!$F$10,Assumptions!$F$39,0)</f>
        <v>0</v>
      </c>
      <c r="AW28" s="83">
        <f>IF(AW$3=Assumptions!$F$10,Assumptions!$F$39,0)</f>
        <v>0</v>
      </c>
      <c r="AX28" s="83">
        <f>IF(AX$3=Assumptions!$F$10,Assumptions!$F$39,0)</f>
        <v>0</v>
      </c>
      <c r="AY28" s="83">
        <f>IF(AY$3=Assumptions!$F$10,Assumptions!$F$39,0)</f>
        <v>0</v>
      </c>
      <c r="AZ28" s="83">
        <f>IF(AZ$3=Assumptions!$F$10,Assumptions!$F$39,0)</f>
        <v>0</v>
      </c>
      <c r="BA28" s="83">
        <f>IF(BA$3=Assumptions!$F$10,Assumptions!$F$39,0)</f>
        <v>0</v>
      </c>
      <c r="BB28" s="83">
        <f>IF(BB$3=Assumptions!$F$10,Assumptions!$F$39,0)</f>
        <v>0</v>
      </c>
      <c r="BC28" s="83">
        <f>IF(BC$3=Assumptions!$F$10,Assumptions!$F$39,0)</f>
        <v>0</v>
      </c>
      <c r="BD28" s="83">
        <f>IF(BD$3=Assumptions!$F$10,Assumptions!$F$39,0)</f>
        <v>0</v>
      </c>
      <c r="BE28" s="83">
        <f>IF(BE$3=Assumptions!$F$10,Assumptions!$F$39,0)</f>
        <v>0</v>
      </c>
      <c r="BF28" s="83">
        <f>IF(BF$3=Assumptions!$F$10,Assumptions!$F$39,0)</f>
        <v>0</v>
      </c>
      <c r="BG28" s="83">
        <f>IF(BG$3=Assumptions!$F$10,Assumptions!$F$39,0)</f>
        <v>0</v>
      </c>
      <c r="BH28" s="83">
        <f>IF(BH$3=Assumptions!$F$10,Assumptions!$F$39,0)</f>
        <v>0</v>
      </c>
      <c r="BI28" s="83">
        <f>IF(BI$3=Assumptions!$F$10,Assumptions!$F$39,0)</f>
        <v>0</v>
      </c>
      <c r="BJ28" s="83">
        <f>IF(BJ$3=Assumptions!$F$10,Assumptions!$F$39,0)</f>
        <v>0</v>
      </c>
      <c r="BK28" s="83">
        <f>IF(BK$3=Assumptions!$F$10,Assumptions!$F$39,0)</f>
        <v>0</v>
      </c>
      <c r="BL28" s="83">
        <f>IF(BL$3=Assumptions!$F$10,Assumptions!$F$39,0)</f>
        <v>0</v>
      </c>
      <c r="BM28" s="83">
        <f>IF(BM$3=Assumptions!$F$10,Assumptions!$F$39,0)</f>
        <v>0</v>
      </c>
      <c r="BN28" s="83">
        <f>IF(BN$3=Assumptions!$F$10,Assumptions!$F$39,0)</f>
        <v>0</v>
      </c>
      <c r="BO28" s="83">
        <f>IF(BO$3=Assumptions!$F$10,Assumptions!$F$39,0)</f>
        <v>0</v>
      </c>
      <c r="BP28" s="83">
        <f>IF(BP$3=Assumptions!$F$10,Assumptions!$F$39,0)</f>
        <v>0</v>
      </c>
      <c r="BQ28" s="83">
        <f>IF(BQ$3=Assumptions!$F$10,Assumptions!$F$39,0)</f>
        <v>0</v>
      </c>
      <c r="BR28" s="83">
        <f>IF(BR$3=Assumptions!$F$10,Assumptions!$F$39,0)</f>
        <v>0</v>
      </c>
      <c r="BS28" s="83">
        <f>IF(BS$3=Assumptions!$F$10,Assumptions!$F$39,0)</f>
        <v>0</v>
      </c>
      <c r="BT28" s="83">
        <f>IF(BT$3=Assumptions!$F$10,Assumptions!$F$39,0)</f>
        <v>0</v>
      </c>
      <c r="BU28" s="83">
        <f>IF(BU$3=Assumptions!$F$10,Assumptions!$F$39,0)</f>
        <v>0</v>
      </c>
      <c r="BV28" s="83">
        <f>IF(BV$3=Assumptions!$F$10,Assumptions!$F$39,0)</f>
        <v>0</v>
      </c>
      <c r="BW28" s="83">
        <f>IF(BW$3=Assumptions!$F$10,Assumptions!$F$39,0)</f>
        <v>0</v>
      </c>
      <c r="BX28" s="83">
        <f>IF(BX$3=Assumptions!$F$10,Assumptions!$F$39,0)</f>
        <v>0</v>
      </c>
      <c r="BY28" s="83">
        <f>IF(BY$3=Assumptions!$F$10,Assumptions!$F$39,0)</f>
        <v>0</v>
      </c>
      <c r="BZ28" s="83">
        <f>IF(BZ$3=Assumptions!$F$10,Assumptions!$F$39,0)</f>
        <v>0</v>
      </c>
      <c r="CA28" s="83">
        <f>IF(CA$3=Assumptions!$F$10,Assumptions!$F$39,0)</f>
        <v>0</v>
      </c>
      <c r="CB28" s="83">
        <f>IF(CB$3=Assumptions!$F$10,Assumptions!$F$39,0)</f>
        <v>0</v>
      </c>
      <c r="CC28" s="83">
        <f>IF(CC$3=Assumptions!$F$10,Assumptions!$F$39,0)</f>
        <v>0</v>
      </c>
      <c r="CD28" s="83">
        <f>IF(CD$3=Assumptions!$F$10,Assumptions!$F$39,0)</f>
        <v>0</v>
      </c>
      <c r="CE28" s="83">
        <f>IF(CE$3=Assumptions!$F$10,Assumptions!$F$39,0)</f>
        <v>0</v>
      </c>
      <c r="CF28" s="83">
        <f>IF(CF$3=Assumptions!$F$10,Assumptions!$F$39,0)</f>
        <v>0</v>
      </c>
      <c r="CG28" s="83">
        <f>IF(CG$3=Assumptions!$F$10,Assumptions!$F$39,0)</f>
        <v>0</v>
      </c>
      <c r="CH28" s="83">
        <f>IF(CH$3=Assumptions!$F$10,Assumptions!$F$39,0)</f>
        <v>0</v>
      </c>
      <c r="CI28" s="83">
        <f>IF(CI$3=Assumptions!$F$10,Assumptions!$F$39,0)</f>
        <v>0</v>
      </c>
      <c r="CJ28" s="83">
        <f>IF(CJ$3=Assumptions!$F$10,Assumptions!$F$39,0)</f>
        <v>0</v>
      </c>
      <c r="CK28" s="83">
        <f>IF(CK$3=Assumptions!$F$10,Assumptions!$F$39,0)</f>
        <v>0</v>
      </c>
      <c r="CL28" s="83">
        <f>IF(CL$3=Assumptions!$F$10,Assumptions!$F$39,0)</f>
        <v>0</v>
      </c>
      <c r="CM28" s="83">
        <f>IF(CM$3=Assumptions!$F$10,Assumptions!$F$39,0)</f>
        <v>0</v>
      </c>
      <c r="CN28" s="83">
        <f>IF(CN$3=Assumptions!$F$10,Assumptions!$F$39,0)</f>
        <v>0</v>
      </c>
      <c r="CO28" s="83">
        <f>IF(CO$3=Assumptions!$F$10,Assumptions!$F$39,0)</f>
        <v>0</v>
      </c>
      <c r="CP28" s="83">
        <f>IF(CP$3=Assumptions!$F$10,Assumptions!$F$39,0)</f>
        <v>0</v>
      </c>
      <c r="CQ28" s="83">
        <f>IF(CQ$3=Assumptions!$F$10,Assumptions!$F$39,0)</f>
        <v>0</v>
      </c>
      <c r="CR28" s="83">
        <f>IF(CR$3=Assumptions!$F$10,Assumptions!$F$39,0)</f>
        <v>0</v>
      </c>
      <c r="CS28" s="83">
        <f>IF(CS$3=Assumptions!$F$10,Assumptions!$F$39,0)</f>
        <v>0</v>
      </c>
      <c r="CT28" s="83">
        <f>IF(CT$3=Assumptions!$F$10,Assumptions!$F$39,0)</f>
        <v>0</v>
      </c>
      <c r="CU28" s="83">
        <f>IF(CU$3=Assumptions!$F$10,Assumptions!$F$39,0)</f>
        <v>0</v>
      </c>
      <c r="CV28" s="83">
        <f>IF(CV$3=Assumptions!$F$10,Assumptions!$F$39,0)</f>
        <v>0</v>
      </c>
      <c r="CW28" s="83">
        <f>IF(CW$3=Assumptions!$F$10,Assumptions!$F$39,0)</f>
        <v>0</v>
      </c>
      <c r="CX28" s="83">
        <f>IF(CX$3=Assumptions!$F$10,Assumptions!$F$39,0)</f>
        <v>0</v>
      </c>
      <c r="CY28" s="83">
        <f>IF(CY$3=Assumptions!$F$10,Assumptions!$F$39,0)</f>
        <v>0</v>
      </c>
      <c r="CZ28" s="83">
        <f>IF(CZ$3=Assumptions!$F$10,Assumptions!$F$39,0)</f>
        <v>0</v>
      </c>
      <c r="DA28" s="83">
        <f>IF(DA$3=Assumptions!$F$10,Assumptions!$F$39,0)</f>
        <v>0</v>
      </c>
      <c r="DB28" s="83">
        <f>IF(DB$3=Assumptions!$F$10,Assumptions!$F$39,0)</f>
        <v>0</v>
      </c>
      <c r="DC28" s="83">
        <f>IF(DC$3=Assumptions!$F$10,Assumptions!$F$39,0)</f>
        <v>0</v>
      </c>
      <c r="DD28" s="83">
        <f>IF(DD$3=Assumptions!$F$10,Assumptions!$F$39,0)</f>
        <v>0</v>
      </c>
      <c r="DE28" s="83">
        <f>IF(DE$3=Assumptions!$F$10,Assumptions!$F$39,0)</f>
        <v>0</v>
      </c>
      <c r="DF28" s="83">
        <f>IF(DF$3=Assumptions!$F$10,Assumptions!$F$39,0)</f>
        <v>0</v>
      </c>
      <c r="DG28" s="83">
        <f>IF(DG$3=Assumptions!$F$10,Assumptions!$F$39,0)</f>
        <v>0</v>
      </c>
      <c r="DH28" s="83">
        <f>IF(DH$3=Assumptions!$F$10,Assumptions!$F$39,0)</f>
        <v>0</v>
      </c>
      <c r="DI28" s="83">
        <f>IF(DI$3=Assumptions!$F$10,Assumptions!$F$39,0)</f>
        <v>0</v>
      </c>
      <c r="DJ28" s="83">
        <f>IF(DJ$3=Assumptions!$F$10,Assumptions!$F$39,0)</f>
        <v>0</v>
      </c>
      <c r="DK28" s="83">
        <f>IF(DK$3=Assumptions!$F$10,Assumptions!$F$39,0)</f>
        <v>0</v>
      </c>
      <c r="DL28" s="83">
        <f>IF(DL$3=Assumptions!$F$10,Assumptions!$F$39,0)</f>
        <v>0</v>
      </c>
      <c r="DM28" s="83">
        <f>IF(DM$3=Assumptions!$F$10,Assumptions!$F$39,0)</f>
        <v>0</v>
      </c>
      <c r="DN28" s="83">
        <f>IF(DN$3=Assumptions!$F$10,Assumptions!$F$39,0)</f>
        <v>0</v>
      </c>
      <c r="DO28" s="83">
        <f>IF(DO$3=Assumptions!$F$10,Assumptions!$F$39,0)</f>
        <v>0</v>
      </c>
      <c r="DP28" s="83">
        <f>IF(DP$3=Assumptions!$F$10,Assumptions!$F$39,0)</f>
        <v>0</v>
      </c>
      <c r="DQ28" s="83">
        <f>IF(DQ$3=Assumptions!$F$10,Assumptions!$F$39,0)</f>
        <v>0</v>
      </c>
      <c r="DR28" s="83">
        <f>IF(DR$3=Assumptions!$F$10,Assumptions!$F$39,0)</f>
        <v>0</v>
      </c>
      <c r="DS28" s="83">
        <f>IF(DS$3=Assumptions!$F$10,Assumptions!$F$39,0)</f>
        <v>0</v>
      </c>
      <c r="DT28" s="83">
        <f>IF(DT$3=Assumptions!$F$10,Assumptions!$F$39,0)</f>
        <v>0</v>
      </c>
      <c r="DU28" s="83">
        <f>IF(DU$3=Assumptions!$F$10,Assumptions!$F$39,0)</f>
        <v>0</v>
      </c>
      <c r="DV28" s="83">
        <f>IF(DV$3=Assumptions!$F$10,Assumptions!$F$39,0)</f>
        <v>0</v>
      </c>
      <c r="DW28" s="83">
        <f>IF(DW$3=Assumptions!$F$10,Assumptions!$F$39,0)</f>
        <v>0</v>
      </c>
      <c r="DX28" s="83">
        <f>IF(DX$3=Assumptions!$F$10,Assumptions!$F$39,0)</f>
        <v>0</v>
      </c>
      <c r="DY28" s="83">
        <f>IF(DY$3=Assumptions!$F$10,Assumptions!$F$39,0)</f>
        <v>0</v>
      </c>
    </row>
    <row r="29" spans="2:129" x14ac:dyDescent="0.55000000000000004">
      <c r="B29" s="69"/>
      <c r="C29" s="69"/>
      <c r="D29" s="69"/>
      <c r="E29" s="69" t="s">
        <v>162</v>
      </c>
      <c r="F29" s="69"/>
      <c r="G29" s="104" t="s">
        <v>43</v>
      </c>
      <c r="H29" s="83">
        <f>SUM(J29:DY29)</f>
        <v>165000</v>
      </c>
      <c r="I29" s="83"/>
      <c r="J29" s="83">
        <f>IF(J$3=Assumptions!$F$10,Assumptions!$F$43,0)</f>
        <v>165000</v>
      </c>
      <c r="K29" s="83">
        <f>IF(K$3=Assumptions!$F$10,Assumptions!$F$43,0)</f>
        <v>0</v>
      </c>
      <c r="L29" s="83">
        <f>IF(L$3=Assumptions!$F$10,Assumptions!$F$43,0)</f>
        <v>0</v>
      </c>
      <c r="M29" s="83">
        <f>IF(M$3=Assumptions!$F$10,Assumptions!$F$43,0)</f>
        <v>0</v>
      </c>
      <c r="N29" s="83">
        <f>IF(N$3=Assumptions!$F$10,Assumptions!$F$43,0)</f>
        <v>0</v>
      </c>
      <c r="O29" s="83">
        <f>IF(O$3=Assumptions!$F$10,Assumptions!$F$43,0)</f>
        <v>0</v>
      </c>
      <c r="P29" s="83">
        <f>IF(P$3=Assumptions!$F$10,Assumptions!$F$43,0)</f>
        <v>0</v>
      </c>
      <c r="Q29" s="83">
        <f>IF(Q$3=Assumptions!$F$10,Assumptions!$F$43,0)</f>
        <v>0</v>
      </c>
      <c r="R29" s="83">
        <f>IF(R$3=Assumptions!$F$10,Assumptions!$F$43,0)</f>
        <v>0</v>
      </c>
      <c r="S29" s="83">
        <f>IF(S$3=Assumptions!$F$10,Assumptions!$F$43,0)</f>
        <v>0</v>
      </c>
      <c r="T29" s="83">
        <f>IF(T$3=Assumptions!$F$10,Assumptions!$F$43,0)</f>
        <v>0</v>
      </c>
      <c r="U29" s="83">
        <f>IF(U$3=Assumptions!$F$10,Assumptions!$F$43,0)</f>
        <v>0</v>
      </c>
      <c r="V29" s="83">
        <f>IF(V$3=Assumptions!$F$10,Assumptions!$F$43,0)</f>
        <v>0</v>
      </c>
      <c r="W29" s="83">
        <f>IF(W$3=Assumptions!$F$10,Assumptions!$F$43,0)</f>
        <v>0</v>
      </c>
      <c r="X29" s="83">
        <f>IF(X$3=Assumptions!$F$10,Assumptions!$F$43,0)</f>
        <v>0</v>
      </c>
      <c r="Y29" s="83">
        <f>IF(Y$3=Assumptions!$F$10,Assumptions!$F$43,0)</f>
        <v>0</v>
      </c>
      <c r="Z29" s="83">
        <f>IF(Z$3=Assumptions!$F$10,Assumptions!$F$43,0)</f>
        <v>0</v>
      </c>
      <c r="AA29" s="83">
        <f>IF(AA$3=Assumptions!$F$10,Assumptions!$F$43,0)</f>
        <v>0</v>
      </c>
      <c r="AB29" s="83">
        <f>IF(AB$3=Assumptions!$F$10,Assumptions!$F$43,0)</f>
        <v>0</v>
      </c>
      <c r="AC29" s="83">
        <f>IF(AC$3=Assumptions!$F$10,Assumptions!$F$43,0)</f>
        <v>0</v>
      </c>
      <c r="AD29" s="83">
        <f>IF(AD$3=Assumptions!$F$10,Assumptions!$F$43,0)</f>
        <v>0</v>
      </c>
      <c r="AE29" s="83">
        <f>IF(AE$3=Assumptions!$F$10,Assumptions!$F$43,0)</f>
        <v>0</v>
      </c>
      <c r="AF29" s="83">
        <f>IF(AF$3=Assumptions!$F$10,Assumptions!$F$43,0)</f>
        <v>0</v>
      </c>
      <c r="AG29" s="83">
        <f>IF(AG$3=Assumptions!$F$10,Assumptions!$F$43,0)</f>
        <v>0</v>
      </c>
      <c r="AH29" s="83">
        <f>IF(AH$3=Assumptions!$F$10,Assumptions!$F$43,0)</f>
        <v>0</v>
      </c>
      <c r="AI29" s="83">
        <f>IF(AI$3=Assumptions!$F$10,Assumptions!$F$43,0)</f>
        <v>0</v>
      </c>
      <c r="AJ29" s="83">
        <f>IF(AJ$3=Assumptions!$F$10,Assumptions!$F$43,0)</f>
        <v>0</v>
      </c>
      <c r="AK29" s="83">
        <f>IF(AK$3=Assumptions!$F$10,Assumptions!$F$43,0)</f>
        <v>0</v>
      </c>
      <c r="AL29" s="83">
        <f>IF(AL$3=Assumptions!$F$10,Assumptions!$F$43,0)</f>
        <v>0</v>
      </c>
      <c r="AM29" s="83">
        <f>IF(AM$3=Assumptions!$F$10,Assumptions!$F$43,0)</f>
        <v>0</v>
      </c>
      <c r="AN29" s="83">
        <f>IF(AN$3=Assumptions!$F$10,Assumptions!$F$43,0)</f>
        <v>0</v>
      </c>
      <c r="AO29" s="83">
        <f>IF(AO$3=Assumptions!$F$10,Assumptions!$F$43,0)</f>
        <v>0</v>
      </c>
      <c r="AP29" s="83">
        <f>IF(AP$3=Assumptions!$F$10,Assumptions!$F$43,0)</f>
        <v>0</v>
      </c>
      <c r="AQ29" s="83">
        <f>IF(AQ$3=Assumptions!$F$10,Assumptions!$F$43,0)</f>
        <v>0</v>
      </c>
      <c r="AR29" s="83">
        <f>IF(AR$3=Assumptions!$F$10,Assumptions!$F$43,0)</f>
        <v>0</v>
      </c>
      <c r="AS29" s="83">
        <f>IF(AS$3=Assumptions!$F$10,Assumptions!$F$43,0)</f>
        <v>0</v>
      </c>
      <c r="AT29" s="83">
        <f>IF(AT$3=Assumptions!$F$10,Assumptions!$F$43,0)</f>
        <v>0</v>
      </c>
      <c r="AU29" s="83">
        <f>IF(AU$3=Assumptions!$F$10,Assumptions!$F$43,0)</f>
        <v>0</v>
      </c>
      <c r="AV29" s="83">
        <f>IF(AV$3=Assumptions!$F$10,Assumptions!$F$43,0)</f>
        <v>0</v>
      </c>
      <c r="AW29" s="83">
        <f>IF(AW$3=Assumptions!$F$10,Assumptions!$F$43,0)</f>
        <v>0</v>
      </c>
      <c r="AX29" s="83">
        <f>IF(AX$3=Assumptions!$F$10,Assumptions!$F$43,0)</f>
        <v>0</v>
      </c>
      <c r="AY29" s="83">
        <f>IF(AY$3=Assumptions!$F$10,Assumptions!$F$43,0)</f>
        <v>0</v>
      </c>
      <c r="AZ29" s="83">
        <f>IF(AZ$3=Assumptions!$F$10,Assumptions!$F$43,0)</f>
        <v>0</v>
      </c>
      <c r="BA29" s="83">
        <f>IF(BA$3=Assumptions!$F$10,Assumptions!$F$43,0)</f>
        <v>0</v>
      </c>
      <c r="BB29" s="83">
        <f>IF(BB$3=Assumptions!$F$10,Assumptions!$F$43,0)</f>
        <v>0</v>
      </c>
      <c r="BC29" s="83">
        <f>IF(BC$3=Assumptions!$F$10,Assumptions!$F$43,0)</f>
        <v>0</v>
      </c>
      <c r="BD29" s="83">
        <f>IF(BD$3=Assumptions!$F$10,Assumptions!$F$43,0)</f>
        <v>0</v>
      </c>
      <c r="BE29" s="83">
        <f>IF(BE$3=Assumptions!$F$10,Assumptions!$F$43,0)</f>
        <v>0</v>
      </c>
      <c r="BF29" s="83">
        <f>IF(BF$3=Assumptions!$F$10,Assumptions!$F$43,0)</f>
        <v>0</v>
      </c>
      <c r="BG29" s="83">
        <f>IF(BG$3=Assumptions!$F$10,Assumptions!$F$43,0)</f>
        <v>0</v>
      </c>
      <c r="BH29" s="83">
        <f>IF(BH$3=Assumptions!$F$10,Assumptions!$F$43,0)</f>
        <v>0</v>
      </c>
      <c r="BI29" s="83">
        <f>IF(BI$3=Assumptions!$F$10,Assumptions!$F$43,0)</f>
        <v>0</v>
      </c>
      <c r="BJ29" s="83">
        <f>IF(BJ$3=Assumptions!$F$10,Assumptions!$F$43,0)</f>
        <v>0</v>
      </c>
      <c r="BK29" s="83">
        <f>IF(BK$3=Assumptions!$F$10,Assumptions!$F$43,0)</f>
        <v>0</v>
      </c>
      <c r="BL29" s="83">
        <f>IF(BL$3=Assumptions!$F$10,Assumptions!$F$43,0)</f>
        <v>0</v>
      </c>
      <c r="BM29" s="83">
        <f>IF(BM$3=Assumptions!$F$10,Assumptions!$F$43,0)</f>
        <v>0</v>
      </c>
      <c r="BN29" s="83">
        <f>IF(BN$3=Assumptions!$F$10,Assumptions!$F$43,0)</f>
        <v>0</v>
      </c>
      <c r="BO29" s="83">
        <f>IF(BO$3=Assumptions!$F$10,Assumptions!$F$43,0)</f>
        <v>0</v>
      </c>
      <c r="BP29" s="83">
        <f>IF(BP$3=Assumptions!$F$10,Assumptions!$F$43,0)</f>
        <v>0</v>
      </c>
      <c r="BQ29" s="83">
        <f>IF(BQ$3=Assumptions!$F$10,Assumptions!$F$43,0)</f>
        <v>0</v>
      </c>
      <c r="BR29" s="83">
        <f>IF(BR$3=Assumptions!$F$10,Assumptions!$F$43,0)</f>
        <v>0</v>
      </c>
      <c r="BS29" s="83">
        <f>IF(BS$3=Assumptions!$F$10,Assumptions!$F$43,0)</f>
        <v>0</v>
      </c>
      <c r="BT29" s="83">
        <f>IF(BT$3=Assumptions!$F$10,Assumptions!$F$43,0)</f>
        <v>0</v>
      </c>
      <c r="BU29" s="83">
        <f>IF(BU$3=Assumptions!$F$10,Assumptions!$F$43,0)</f>
        <v>0</v>
      </c>
      <c r="BV29" s="83">
        <f>IF(BV$3=Assumptions!$F$10,Assumptions!$F$43,0)</f>
        <v>0</v>
      </c>
      <c r="BW29" s="83">
        <f>IF(BW$3=Assumptions!$F$10,Assumptions!$F$43,0)</f>
        <v>0</v>
      </c>
      <c r="BX29" s="83">
        <f>IF(BX$3=Assumptions!$F$10,Assumptions!$F$43,0)</f>
        <v>0</v>
      </c>
      <c r="BY29" s="83">
        <f>IF(BY$3=Assumptions!$F$10,Assumptions!$F$43,0)</f>
        <v>0</v>
      </c>
      <c r="BZ29" s="83">
        <f>IF(BZ$3=Assumptions!$F$10,Assumptions!$F$43,0)</f>
        <v>0</v>
      </c>
      <c r="CA29" s="83">
        <f>IF(CA$3=Assumptions!$F$10,Assumptions!$F$43,0)</f>
        <v>0</v>
      </c>
      <c r="CB29" s="83">
        <f>IF(CB$3=Assumptions!$F$10,Assumptions!$F$43,0)</f>
        <v>0</v>
      </c>
      <c r="CC29" s="83">
        <f>IF(CC$3=Assumptions!$F$10,Assumptions!$F$43,0)</f>
        <v>0</v>
      </c>
      <c r="CD29" s="83">
        <f>IF(CD$3=Assumptions!$F$10,Assumptions!$F$43,0)</f>
        <v>0</v>
      </c>
      <c r="CE29" s="83">
        <f>IF(CE$3=Assumptions!$F$10,Assumptions!$F$43,0)</f>
        <v>0</v>
      </c>
      <c r="CF29" s="83">
        <f>IF(CF$3=Assumptions!$F$10,Assumptions!$F$43,0)</f>
        <v>0</v>
      </c>
      <c r="CG29" s="83">
        <f>IF(CG$3=Assumptions!$F$10,Assumptions!$F$43,0)</f>
        <v>0</v>
      </c>
      <c r="CH29" s="83">
        <f>IF(CH$3=Assumptions!$F$10,Assumptions!$F$43,0)</f>
        <v>0</v>
      </c>
      <c r="CI29" s="83">
        <f>IF(CI$3=Assumptions!$F$10,Assumptions!$F$43,0)</f>
        <v>0</v>
      </c>
      <c r="CJ29" s="83">
        <f>IF(CJ$3=Assumptions!$F$10,Assumptions!$F$43,0)</f>
        <v>0</v>
      </c>
      <c r="CK29" s="83">
        <f>IF(CK$3=Assumptions!$F$10,Assumptions!$F$43,0)</f>
        <v>0</v>
      </c>
      <c r="CL29" s="83">
        <f>IF(CL$3=Assumptions!$F$10,Assumptions!$F$43,0)</f>
        <v>0</v>
      </c>
      <c r="CM29" s="83">
        <f>IF(CM$3=Assumptions!$F$10,Assumptions!$F$43,0)</f>
        <v>0</v>
      </c>
      <c r="CN29" s="83">
        <f>IF(CN$3=Assumptions!$F$10,Assumptions!$F$43,0)</f>
        <v>0</v>
      </c>
      <c r="CO29" s="83">
        <f>IF(CO$3=Assumptions!$F$10,Assumptions!$F$43,0)</f>
        <v>0</v>
      </c>
      <c r="CP29" s="83">
        <f>IF(CP$3=Assumptions!$F$10,Assumptions!$F$43,0)</f>
        <v>0</v>
      </c>
      <c r="CQ29" s="83">
        <f>IF(CQ$3=Assumptions!$F$10,Assumptions!$F$43,0)</f>
        <v>0</v>
      </c>
      <c r="CR29" s="83">
        <f>IF(CR$3=Assumptions!$F$10,Assumptions!$F$43,0)</f>
        <v>0</v>
      </c>
      <c r="CS29" s="83">
        <f>IF(CS$3=Assumptions!$F$10,Assumptions!$F$43,0)</f>
        <v>0</v>
      </c>
      <c r="CT29" s="83">
        <f>IF(CT$3=Assumptions!$F$10,Assumptions!$F$43,0)</f>
        <v>0</v>
      </c>
      <c r="CU29" s="83">
        <f>IF(CU$3=Assumptions!$F$10,Assumptions!$F$43,0)</f>
        <v>0</v>
      </c>
      <c r="CV29" s="83">
        <f>IF(CV$3=Assumptions!$F$10,Assumptions!$F$43,0)</f>
        <v>0</v>
      </c>
      <c r="CW29" s="83">
        <f>IF(CW$3=Assumptions!$F$10,Assumptions!$F$43,0)</f>
        <v>0</v>
      </c>
      <c r="CX29" s="83">
        <f>IF(CX$3=Assumptions!$F$10,Assumptions!$F$43,0)</f>
        <v>0</v>
      </c>
      <c r="CY29" s="83">
        <f>IF(CY$3=Assumptions!$F$10,Assumptions!$F$43,0)</f>
        <v>0</v>
      </c>
      <c r="CZ29" s="83">
        <f>IF(CZ$3=Assumptions!$F$10,Assumptions!$F$43,0)</f>
        <v>0</v>
      </c>
      <c r="DA29" s="83">
        <f>IF(DA$3=Assumptions!$F$10,Assumptions!$F$43,0)</f>
        <v>0</v>
      </c>
      <c r="DB29" s="83">
        <f>IF(DB$3=Assumptions!$F$10,Assumptions!$F$43,0)</f>
        <v>0</v>
      </c>
      <c r="DC29" s="83">
        <f>IF(DC$3=Assumptions!$F$10,Assumptions!$F$43,0)</f>
        <v>0</v>
      </c>
      <c r="DD29" s="83">
        <f>IF(DD$3=Assumptions!$F$10,Assumptions!$F$43,0)</f>
        <v>0</v>
      </c>
      <c r="DE29" s="83">
        <f>IF(DE$3=Assumptions!$F$10,Assumptions!$F$43,0)</f>
        <v>0</v>
      </c>
      <c r="DF29" s="83">
        <f>IF(DF$3=Assumptions!$F$10,Assumptions!$F$43,0)</f>
        <v>0</v>
      </c>
      <c r="DG29" s="83">
        <f>IF(DG$3=Assumptions!$F$10,Assumptions!$F$43,0)</f>
        <v>0</v>
      </c>
      <c r="DH29" s="83">
        <f>IF(DH$3=Assumptions!$F$10,Assumptions!$F$43,0)</f>
        <v>0</v>
      </c>
      <c r="DI29" s="83">
        <f>IF(DI$3=Assumptions!$F$10,Assumptions!$F$43,0)</f>
        <v>0</v>
      </c>
      <c r="DJ29" s="83">
        <f>IF(DJ$3=Assumptions!$F$10,Assumptions!$F$43,0)</f>
        <v>0</v>
      </c>
      <c r="DK29" s="83">
        <f>IF(DK$3=Assumptions!$F$10,Assumptions!$F$43,0)</f>
        <v>0</v>
      </c>
      <c r="DL29" s="83">
        <f>IF(DL$3=Assumptions!$F$10,Assumptions!$F$43,0)</f>
        <v>0</v>
      </c>
      <c r="DM29" s="83">
        <f>IF(DM$3=Assumptions!$F$10,Assumptions!$F$43,0)</f>
        <v>0</v>
      </c>
      <c r="DN29" s="83">
        <f>IF(DN$3=Assumptions!$F$10,Assumptions!$F$43,0)</f>
        <v>0</v>
      </c>
      <c r="DO29" s="83">
        <f>IF(DO$3=Assumptions!$F$10,Assumptions!$F$43,0)</f>
        <v>0</v>
      </c>
      <c r="DP29" s="83">
        <f>IF(DP$3=Assumptions!$F$10,Assumptions!$F$43,0)</f>
        <v>0</v>
      </c>
      <c r="DQ29" s="83">
        <f>IF(DQ$3=Assumptions!$F$10,Assumptions!$F$43,0)</f>
        <v>0</v>
      </c>
      <c r="DR29" s="83">
        <f>IF(DR$3=Assumptions!$F$10,Assumptions!$F$43,0)</f>
        <v>0</v>
      </c>
      <c r="DS29" s="83">
        <f>IF(DS$3=Assumptions!$F$10,Assumptions!$F$43,0)</f>
        <v>0</v>
      </c>
      <c r="DT29" s="83">
        <f>IF(DT$3=Assumptions!$F$10,Assumptions!$F$43,0)</f>
        <v>0</v>
      </c>
      <c r="DU29" s="83">
        <f>IF(DU$3=Assumptions!$F$10,Assumptions!$F$43,0)</f>
        <v>0</v>
      </c>
      <c r="DV29" s="83">
        <f>IF(DV$3=Assumptions!$F$10,Assumptions!$F$43,0)</f>
        <v>0</v>
      </c>
      <c r="DW29" s="83">
        <f>IF(DW$3=Assumptions!$F$10,Assumptions!$F$43,0)</f>
        <v>0</v>
      </c>
      <c r="DX29" s="83">
        <f>IF(DX$3=Assumptions!$F$10,Assumptions!$F$43,0)</f>
        <v>0</v>
      </c>
      <c r="DY29" s="83">
        <f>IF(DY$3=Assumptions!$F$10,Assumptions!$F$43,0)</f>
        <v>0</v>
      </c>
    </row>
    <row r="30" spans="2:129" x14ac:dyDescent="0.55000000000000004">
      <c r="B30" s="69"/>
      <c r="C30" s="69"/>
      <c r="D30" s="69"/>
      <c r="E30" s="69"/>
      <c r="F30" s="69"/>
      <c r="G30" s="104"/>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c r="DN30" s="72"/>
      <c r="DO30" s="72"/>
      <c r="DP30" s="72"/>
      <c r="DQ30" s="72"/>
      <c r="DR30" s="72"/>
      <c r="DS30" s="72"/>
      <c r="DT30" s="72"/>
      <c r="DU30" s="72"/>
      <c r="DV30" s="72"/>
      <c r="DW30" s="72"/>
      <c r="DX30" s="72"/>
      <c r="DY30" s="72"/>
    </row>
    <row r="31" spans="2:129" x14ac:dyDescent="0.55000000000000004">
      <c r="B31" s="69"/>
      <c r="C31" s="69"/>
      <c r="D31" s="69"/>
      <c r="E31" s="71" t="s">
        <v>163</v>
      </c>
      <c r="F31" s="69"/>
      <c r="G31" s="105" t="s">
        <v>43</v>
      </c>
      <c r="H31" s="85">
        <f>SUM(J31:DY31)</f>
        <v>7757467.1053930139</v>
      </c>
      <c r="I31" s="85"/>
      <c r="J31" s="85">
        <f>SUM(J21:J30)</f>
        <v>2364461.5249999999</v>
      </c>
      <c r="K31" s="85">
        <f t="shared" ref="K31:BV31" si="4">SUM(K21:K30)</f>
        <v>55893.525000000001</v>
      </c>
      <c r="L31" s="85">
        <f t="shared" si="4"/>
        <v>55893.525000000001</v>
      </c>
      <c r="M31" s="85">
        <f t="shared" si="4"/>
        <v>55893.525000000001</v>
      </c>
      <c r="N31" s="85">
        <f t="shared" si="4"/>
        <v>55893.525000000001</v>
      </c>
      <c r="O31" s="85">
        <f t="shared" si="4"/>
        <v>55893.525000000001</v>
      </c>
      <c r="P31" s="85">
        <f t="shared" si="4"/>
        <v>56775.845250000006</v>
      </c>
      <c r="Q31" s="85">
        <f t="shared" si="4"/>
        <v>56775.845250000006</v>
      </c>
      <c r="R31" s="85">
        <f t="shared" si="4"/>
        <v>56775.845250000006</v>
      </c>
      <c r="S31" s="85">
        <f t="shared" si="4"/>
        <v>56775.845250000006</v>
      </c>
      <c r="T31" s="85">
        <f t="shared" si="4"/>
        <v>56775.845250000006</v>
      </c>
      <c r="U31" s="85">
        <f t="shared" si="4"/>
        <v>56775.845250000006</v>
      </c>
      <c r="V31" s="85">
        <f t="shared" si="4"/>
        <v>56867.845250000006</v>
      </c>
      <c r="W31" s="85">
        <f t="shared" si="4"/>
        <v>56867.845250000006</v>
      </c>
      <c r="X31" s="85">
        <f t="shared" si="4"/>
        <v>56867.845250000006</v>
      </c>
      <c r="Y31" s="85">
        <f t="shared" si="4"/>
        <v>56867.845250000006</v>
      </c>
      <c r="Z31" s="85">
        <f t="shared" si="4"/>
        <v>56867.845250000006</v>
      </c>
      <c r="AA31" s="85">
        <f t="shared" si="4"/>
        <v>56867.845250000006</v>
      </c>
      <c r="AB31" s="85">
        <f t="shared" si="4"/>
        <v>57794.281512500005</v>
      </c>
      <c r="AC31" s="85">
        <f t="shared" si="4"/>
        <v>57794.281512500005</v>
      </c>
      <c r="AD31" s="85">
        <f t="shared" si="4"/>
        <v>57794.281512500005</v>
      </c>
      <c r="AE31" s="85">
        <f t="shared" si="4"/>
        <v>57794.281512500005</v>
      </c>
      <c r="AF31" s="85">
        <f t="shared" si="4"/>
        <v>57794.281512500005</v>
      </c>
      <c r="AG31" s="85">
        <f t="shared" si="4"/>
        <v>57794.281512500005</v>
      </c>
      <c r="AH31" s="85">
        <f t="shared" si="4"/>
        <v>57888.121512500002</v>
      </c>
      <c r="AI31" s="85">
        <f t="shared" si="4"/>
        <v>57888.121512500002</v>
      </c>
      <c r="AJ31" s="85">
        <f t="shared" si="4"/>
        <v>57888.121512500002</v>
      </c>
      <c r="AK31" s="85">
        <f t="shared" si="4"/>
        <v>57888.121512500002</v>
      </c>
      <c r="AL31" s="85">
        <f t="shared" si="4"/>
        <v>57888.121512500002</v>
      </c>
      <c r="AM31" s="85">
        <f t="shared" si="4"/>
        <v>57888.121512500002</v>
      </c>
      <c r="AN31" s="85">
        <f t="shared" si="4"/>
        <v>58860.879588125004</v>
      </c>
      <c r="AO31" s="85">
        <f t="shared" si="4"/>
        <v>58860.879588125004</v>
      </c>
      <c r="AP31" s="85">
        <f t="shared" si="4"/>
        <v>58860.879588125004</v>
      </c>
      <c r="AQ31" s="85">
        <f t="shared" si="4"/>
        <v>58860.879588125004</v>
      </c>
      <c r="AR31" s="85">
        <f t="shared" si="4"/>
        <v>58860.879588125004</v>
      </c>
      <c r="AS31" s="85">
        <f t="shared" si="4"/>
        <v>58860.879588125004</v>
      </c>
      <c r="AT31" s="85">
        <f t="shared" si="4"/>
        <v>58956.596388124999</v>
      </c>
      <c r="AU31" s="85">
        <f t="shared" si="4"/>
        <v>58956.596388124999</v>
      </c>
      <c r="AV31" s="85">
        <f t="shared" si="4"/>
        <v>58956.596388124999</v>
      </c>
      <c r="AW31" s="85">
        <f t="shared" si="4"/>
        <v>58956.596388124999</v>
      </c>
      <c r="AX31" s="85">
        <f t="shared" si="4"/>
        <v>58956.596388124999</v>
      </c>
      <c r="AY31" s="85">
        <f t="shared" si="4"/>
        <v>58956.596388124999</v>
      </c>
      <c r="AZ31" s="85">
        <f t="shared" si="4"/>
        <v>38528.676800000001</v>
      </c>
      <c r="BA31" s="85">
        <f t="shared" si="4"/>
        <v>38528.676800000001</v>
      </c>
      <c r="BB31" s="85">
        <f t="shared" si="4"/>
        <v>38528.676800000001</v>
      </c>
      <c r="BC31" s="85">
        <f t="shared" si="4"/>
        <v>38528.676800000001</v>
      </c>
      <c r="BD31" s="85">
        <f t="shared" si="4"/>
        <v>38528.676800000001</v>
      </c>
      <c r="BE31" s="85">
        <f t="shared" si="4"/>
        <v>38528.676800000001</v>
      </c>
      <c r="BF31" s="85">
        <f t="shared" si="4"/>
        <v>38626.307935999997</v>
      </c>
      <c r="BG31" s="85">
        <f t="shared" si="4"/>
        <v>38626.307935999997</v>
      </c>
      <c r="BH31" s="85">
        <f t="shared" si="4"/>
        <v>38626.307935999997</v>
      </c>
      <c r="BI31" s="85">
        <f t="shared" si="4"/>
        <v>38626.307935999997</v>
      </c>
      <c r="BJ31" s="85">
        <f t="shared" si="4"/>
        <v>38626.307935999997</v>
      </c>
      <c r="BK31" s="85">
        <f t="shared" si="4"/>
        <v>38626.307935999997</v>
      </c>
      <c r="BL31" s="85">
        <f t="shared" si="4"/>
        <v>38626.307935999997</v>
      </c>
      <c r="BM31" s="85">
        <f t="shared" si="4"/>
        <v>38626.307935999997</v>
      </c>
      <c r="BN31" s="85">
        <f t="shared" si="4"/>
        <v>38626.307935999997</v>
      </c>
      <c r="BO31" s="85">
        <f t="shared" si="4"/>
        <v>38626.307935999997</v>
      </c>
      <c r="BP31" s="85">
        <f t="shared" si="4"/>
        <v>38626.307935999997</v>
      </c>
      <c r="BQ31" s="85">
        <f t="shared" si="4"/>
        <v>38626.307935999997</v>
      </c>
      <c r="BR31" s="85">
        <f t="shared" si="4"/>
        <v>38725.891694719998</v>
      </c>
      <c r="BS31" s="85">
        <f t="shared" si="4"/>
        <v>38725.891694719998</v>
      </c>
      <c r="BT31" s="85">
        <f t="shared" si="4"/>
        <v>38725.891694719998</v>
      </c>
      <c r="BU31" s="85">
        <f t="shared" si="4"/>
        <v>38725.891694719998</v>
      </c>
      <c r="BV31" s="85">
        <f t="shared" si="4"/>
        <v>38725.891694719998</v>
      </c>
      <c r="BW31" s="85">
        <f t="shared" ref="BW31:DY31" si="5">SUM(BW21:BW30)</f>
        <v>38725.891694719998</v>
      </c>
      <c r="BX31" s="85">
        <f t="shared" si="5"/>
        <v>38725.891694719998</v>
      </c>
      <c r="BY31" s="85">
        <f t="shared" si="5"/>
        <v>38725.891694719998</v>
      </c>
      <c r="BZ31" s="85">
        <f t="shared" si="5"/>
        <v>38725.891694719998</v>
      </c>
      <c r="CA31" s="85">
        <f t="shared" si="5"/>
        <v>38725.891694719998</v>
      </c>
      <c r="CB31" s="85">
        <f t="shared" si="5"/>
        <v>38725.891694719998</v>
      </c>
      <c r="CC31" s="85">
        <f t="shared" si="5"/>
        <v>38725.891694719998</v>
      </c>
      <c r="CD31" s="85">
        <f t="shared" si="5"/>
        <v>38827.4671286144</v>
      </c>
      <c r="CE31" s="85">
        <f t="shared" si="5"/>
        <v>38827.4671286144</v>
      </c>
      <c r="CF31" s="85">
        <f t="shared" si="5"/>
        <v>38827.4671286144</v>
      </c>
      <c r="CG31" s="85">
        <f t="shared" si="5"/>
        <v>38827.4671286144</v>
      </c>
      <c r="CH31" s="85">
        <f t="shared" si="5"/>
        <v>38827.4671286144</v>
      </c>
      <c r="CI31" s="85">
        <f t="shared" si="5"/>
        <v>38827.4671286144</v>
      </c>
      <c r="CJ31" s="85">
        <f t="shared" si="5"/>
        <v>38827.4671286144</v>
      </c>
      <c r="CK31" s="85">
        <f t="shared" si="5"/>
        <v>38827.4671286144</v>
      </c>
      <c r="CL31" s="85">
        <f t="shared" si="5"/>
        <v>38827.4671286144</v>
      </c>
      <c r="CM31" s="85">
        <f t="shared" si="5"/>
        <v>38827.4671286144</v>
      </c>
      <c r="CN31" s="85">
        <f t="shared" si="5"/>
        <v>38827.4671286144</v>
      </c>
      <c r="CO31" s="85">
        <f t="shared" si="5"/>
        <v>38827.4671286144</v>
      </c>
      <c r="CP31" s="85">
        <f t="shared" si="5"/>
        <v>38931.074071186689</v>
      </c>
      <c r="CQ31" s="85">
        <f t="shared" si="5"/>
        <v>38931.074071186689</v>
      </c>
      <c r="CR31" s="85">
        <f t="shared" si="5"/>
        <v>38931.074071186689</v>
      </c>
      <c r="CS31" s="85">
        <f t="shared" si="5"/>
        <v>38931.074071186689</v>
      </c>
      <c r="CT31" s="85">
        <f t="shared" si="5"/>
        <v>38931.074071186689</v>
      </c>
      <c r="CU31" s="85">
        <f t="shared" si="5"/>
        <v>38931.074071186689</v>
      </c>
      <c r="CV31" s="85">
        <f t="shared" si="5"/>
        <v>38931.074071186689</v>
      </c>
      <c r="CW31" s="85">
        <f t="shared" si="5"/>
        <v>38931.074071186689</v>
      </c>
      <c r="CX31" s="85">
        <f t="shared" si="5"/>
        <v>38931.074071186689</v>
      </c>
      <c r="CY31" s="85">
        <f t="shared" si="5"/>
        <v>38931.074071186689</v>
      </c>
      <c r="CZ31" s="85">
        <f t="shared" si="5"/>
        <v>38931.074071186689</v>
      </c>
      <c r="DA31" s="85">
        <f t="shared" si="5"/>
        <v>38931.074071186689</v>
      </c>
      <c r="DB31" s="85">
        <f t="shared" si="5"/>
        <v>39036.753152610421</v>
      </c>
      <c r="DC31" s="85">
        <f t="shared" si="5"/>
        <v>39036.753152610421</v>
      </c>
      <c r="DD31" s="85">
        <f t="shared" si="5"/>
        <v>39036.753152610421</v>
      </c>
      <c r="DE31" s="85">
        <f t="shared" si="5"/>
        <v>39036.753152610421</v>
      </c>
      <c r="DF31" s="85">
        <f t="shared" si="5"/>
        <v>39036.753152610421</v>
      </c>
      <c r="DG31" s="85">
        <f t="shared" si="5"/>
        <v>39036.753152610421</v>
      </c>
      <c r="DH31" s="85">
        <f t="shared" si="5"/>
        <v>39036.753152610421</v>
      </c>
      <c r="DI31" s="85">
        <f t="shared" si="5"/>
        <v>39036.753152610421</v>
      </c>
      <c r="DJ31" s="85">
        <f t="shared" si="5"/>
        <v>39036.753152610421</v>
      </c>
      <c r="DK31" s="85">
        <f t="shared" si="5"/>
        <v>39036.753152610421</v>
      </c>
      <c r="DL31" s="85">
        <f t="shared" si="5"/>
        <v>39036.753152610421</v>
      </c>
      <c r="DM31" s="85">
        <f t="shared" si="5"/>
        <v>39036.753152610421</v>
      </c>
      <c r="DN31" s="85">
        <f t="shared" si="5"/>
        <v>39144.545815662634</v>
      </c>
      <c r="DO31" s="85">
        <f t="shared" si="5"/>
        <v>39144.545815662634</v>
      </c>
      <c r="DP31" s="85">
        <f t="shared" si="5"/>
        <v>39144.545815662634</v>
      </c>
      <c r="DQ31" s="85">
        <f t="shared" si="5"/>
        <v>39144.545815662634</v>
      </c>
      <c r="DR31" s="85">
        <f t="shared" si="5"/>
        <v>39144.545815662634</v>
      </c>
      <c r="DS31" s="85">
        <f t="shared" si="5"/>
        <v>39144.545815662634</v>
      </c>
      <c r="DT31" s="85">
        <f t="shared" si="5"/>
        <v>39144.545815662634</v>
      </c>
      <c r="DU31" s="85">
        <f t="shared" si="5"/>
        <v>39144.545815662634</v>
      </c>
      <c r="DV31" s="85">
        <f t="shared" si="5"/>
        <v>39144.545815662634</v>
      </c>
      <c r="DW31" s="85">
        <f t="shared" si="5"/>
        <v>39144.545815662634</v>
      </c>
      <c r="DX31" s="85">
        <f t="shared" si="5"/>
        <v>39144.545815662634</v>
      </c>
      <c r="DY31" s="85">
        <f t="shared" si="5"/>
        <v>39144.545815662634</v>
      </c>
    </row>
    <row r="32" spans="2:129" x14ac:dyDescent="0.55000000000000004">
      <c r="B32" s="69"/>
      <c r="C32" s="69"/>
      <c r="D32" s="69"/>
      <c r="E32" s="69"/>
      <c r="F32" s="69"/>
      <c r="G32" s="104"/>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row>
    <row r="33" spans="2:129" x14ac:dyDescent="0.55000000000000004">
      <c r="B33" s="69"/>
      <c r="C33" s="71" t="s">
        <v>96</v>
      </c>
      <c r="D33" s="69"/>
      <c r="E33" s="69"/>
      <c r="F33" s="69"/>
      <c r="G33" s="104"/>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c r="DN33" s="72"/>
      <c r="DO33" s="72"/>
      <c r="DP33" s="72"/>
      <c r="DQ33" s="72"/>
      <c r="DR33" s="72"/>
      <c r="DS33" s="72"/>
      <c r="DT33" s="72"/>
      <c r="DU33" s="72"/>
      <c r="DV33" s="72"/>
      <c r="DW33" s="72"/>
      <c r="DX33" s="72"/>
      <c r="DY33" s="72"/>
    </row>
    <row r="34" spans="2:129" x14ac:dyDescent="0.55000000000000004">
      <c r="B34" s="69"/>
      <c r="C34" s="69"/>
      <c r="D34" s="69"/>
      <c r="E34" s="69"/>
      <c r="F34" s="69"/>
      <c r="G34" s="104"/>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c r="DN34" s="72"/>
      <c r="DO34" s="72"/>
      <c r="DP34" s="72"/>
      <c r="DQ34" s="72"/>
      <c r="DR34" s="72"/>
      <c r="DS34" s="72"/>
      <c r="DT34" s="72"/>
      <c r="DU34" s="72"/>
      <c r="DV34" s="72"/>
      <c r="DW34" s="72"/>
      <c r="DX34" s="72"/>
      <c r="DY34" s="72"/>
    </row>
    <row r="35" spans="2:129" x14ac:dyDescent="0.55000000000000004">
      <c r="B35" s="69"/>
      <c r="C35" s="69"/>
      <c r="D35" s="69"/>
      <c r="E35" s="69" t="s">
        <v>159</v>
      </c>
      <c r="F35" s="69"/>
      <c r="G35" s="104" t="s">
        <v>43</v>
      </c>
      <c r="H35" s="83">
        <f>SUM(J35:DY35)</f>
        <v>701582.7010499998</v>
      </c>
      <c r="I35" s="83"/>
      <c r="J35" s="83">
        <f>IF(J$3&lt;=Assumptions!$F$14,J$10,0)</f>
        <v>15344.7</v>
      </c>
      <c r="K35" s="83">
        <f>IF(K$3&lt;=Assumptions!$F$14,K$10,0)</f>
        <v>15344.7</v>
      </c>
      <c r="L35" s="83">
        <f>IF(L$3&lt;=Assumptions!$F$14,L$10,0)</f>
        <v>15344.7</v>
      </c>
      <c r="M35" s="83">
        <f>IF(M$3&lt;=Assumptions!$F$14,M$10,0)</f>
        <v>15344.7</v>
      </c>
      <c r="N35" s="83">
        <f>IF(N$3&lt;=Assumptions!$F$14,N$10,0)</f>
        <v>15344.7</v>
      </c>
      <c r="O35" s="83">
        <f>IF(O$3&lt;=Assumptions!$F$14,O$10,0)</f>
        <v>15344.7</v>
      </c>
      <c r="P35" s="83">
        <f>IF(P$3&lt;=Assumptions!$F$14,P$10,0)</f>
        <v>16111.935000000001</v>
      </c>
      <c r="Q35" s="83">
        <f>IF(Q$3&lt;=Assumptions!$F$14,Q$10,0)</f>
        <v>16111.935000000001</v>
      </c>
      <c r="R35" s="83">
        <f>IF(R$3&lt;=Assumptions!$F$14,R$10,0)</f>
        <v>16111.935000000001</v>
      </c>
      <c r="S35" s="83">
        <f>IF(S$3&lt;=Assumptions!$F$14,S$10,0)</f>
        <v>16111.935000000001</v>
      </c>
      <c r="T35" s="83">
        <f>IF(T$3&lt;=Assumptions!$F$14,T$10,0)</f>
        <v>16111.935000000001</v>
      </c>
      <c r="U35" s="83">
        <f>IF(U$3&lt;=Assumptions!$F$14,U$10,0)</f>
        <v>16111.935000000001</v>
      </c>
      <c r="V35" s="83">
        <f>IF(V$3&lt;=Assumptions!$F$14,V$10,0)</f>
        <v>16111.935000000001</v>
      </c>
      <c r="W35" s="83">
        <f>IF(W$3&lt;=Assumptions!$F$14,W$10,0)</f>
        <v>16111.935000000001</v>
      </c>
      <c r="X35" s="83">
        <f>IF(X$3&lt;=Assumptions!$F$14,X$10,0)</f>
        <v>16111.935000000001</v>
      </c>
      <c r="Y35" s="83">
        <f>IF(Y$3&lt;=Assumptions!$F$14,Y$10,0)</f>
        <v>16111.935000000001</v>
      </c>
      <c r="Z35" s="83">
        <f>IF(Z$3&lt;=Assumptions!$F$14,Z$10,0)</f>
        <v>16111.935000000001</v>
      </c>
      <c r="AA35" s="83">
        <f>IF(AA$3&lt;=Assumptions!$F$14,AA$10,0)</f>
        <v>16111.935000000001</v>
      </c>
      <c r="AB35" s="83">
        <f>IF(AB$3&lt;=Assumptions!$F$14,AB$10,0)</f>
        <v>16917.531750000002</v>
      </c>
      <c r="AC35" s="83">
        <f>IF(AC$3&lt;=Assumptions!$F$14,AC$10,0)</f>
        <v>16917.531750000002</v>
      </c>
      <c r="AD35" s="83">
        <f>IF(AD$3&lt;=Assumptions!$F$14,AD$10,0)</f>
        <v>16917.531750000002</v>
      </c>
      <c r="AE35" s="83">
        <f>IF(AE$3&lt;=Assumptions!$F$14,AE$10,0)</f>
        <v>16917.531750000002</v>
      </c>
      <c r="AF35" s="83">
        <f>IF(AF$3&lt;=Assumptions!$F$14,AF$10,0)</f>
        <v>16917.531750000002</v>
      </c>
      <c r="AG35" s="83">
        <f>IF(AG$3&lt;=Assumptions!$F$14,AG$10,0)</f>
        <v>16917.531750000002</v>
      </c>
      <c r="AH35" s="83">
        <f>IF(AH$3&lt;=Assumptions!$F$14,AH$10,0)</f>
        <v>16917.531750000002</v>
      </c>
      <c r="AI35" s="83">
        <f>IF(AI$3&lt;=Assumptions!$F$14,AI$10,0)</f>
        <v>16917.531750000002</v>
      </c>
      <c r="AJ35" s="83">
        <f>IF(AJ$3&lt;=Assumptions!$F$14,AJ$10,0)</f>
        <v>16917.531750000002</v>
      </c>
      <c r="AK35" s="83">
        <f>IF(AK$3&lt;=Assumptions!$F$14,AK$10,0)</f>
        <v>16917.531750000002</v>
      </c>
      <c r="AL35" s="83">
        <f>IF(AL$3&lt;=Assumptions!$F$14,AL$10,0)</f>
        <v>16917.531750000002</v>
      </c>
      <c r="AM35" s="83">
        <f>IF(AM$3&lt;=Assumptions!$F$14,AM$10,0)</f>
        <v>16917.531750000002</v>
      </c>
      <c r="AN35" s="83">
        <f>IF(AN$3&lt;=Assumptions!$F$14,AN$10,0)</f>
        <v>17763.408337500001</v>
      </c>
      <c r="AO35" s="83">
        <f>IF(AO$3&lt;=Assumptions!$F$14,AO$10,0)</f>
        <v>17763.408337500001</v>
      </c>
      <c r="AP35" s="83">
        <f>IF(AP$3&lt;=Assumptions!$F$14,AP$10,0)</f>
        <v>17763.408337500001</v>
      </c>
      <c r="AQ35" s="83">
        <f>IF(AQ$3&lt;=Assumptions!$F$14,AQ$10,0)</f>
        <v>17763.408337500001</v>
      </c>
      <c r="AR35" s="83">
        <f>IF(AR$3&lt;=Assumptions!$F$14,AR$10,0)</f>
        <v>17763.408337500001</v>
      </c>
      <c r="AS35" s="83">
        <f>IF(AS$3&lt;=Assumptions!$F$14,AS$10,0)</f>
        <v>17763.408337500001</v>
      </c>
      <c r="AT35" s="83">
        <f>IF(AT$3&lt;=Assumptions!$F$14,AT$10,0)</f>
        <v>17763.408337500001</v>
      </c>
      <c r="AU35" s="83">
        <f>IF(AU$3&lt;=Assumptions!$F$14,AU$10,0)</f>
        <v>17763.408337500001</v>
      </c>
      <c r="AV35" s="83">
        <f>IF(AV$3&lt;=Assumptions!$F$14,AV$10,0)</f>
        <v>17763.408337500001</v>
      </c>
      <c r="AW35" s="83">
        <f>IF(AW$3&lt;=Assumptions!$F$14,AW$10,0)</f>
        <v>17763.408337500001</v>
      </c>
      <c r="AX35" s="83">
        <f>IF(AX$3&lt;=Assumptions!$F$14,AX$10,0)</f>
        <v>17763.408337500001</v>
      </c>
      <c r="AY35" s="83">
        <f>IF(AY$3&lt;=Assumptions!$F$14,AY$10,0)</f>
        <v>17763.408337500001</v>
      </c>
      <c r="AZ35" s="83">
        <f>IF(AZ$3&lt;=Assumptions!$F$14,AZ$10,0)</f>
        <v>0</v>
      </c>
      <c r="BA35" s="83">
        <f>IF(BA$3&lt;=Assumptions!$F$14,BA$10,0)</f>
        <v>0</v>
      </c>
      <c r="BB35" s="83">
        <f>IF(BB$3&lt;=Assumptions!$F$14,BB$10,0)</f>
        <v>0</v>
      </c>
      <c r="BC35" s="83">
        <f>IF(BC$3&lt;=Assumptions!$F$14,BC$10,0)</f>
        <v>0</v>
      </c>
      <c r="BD35" s="83">
        <f>IF(BD$3&lt;=Assumptions!$F$14,BD$10,0)</f>
        <v>0</v>
      </c>
      <c r="BE35" s="83">
        <f>IF(BE$3&lt;=Assumptions!$F$14,BE$10,0)</f>
        <v>0</v>
      </c>
      <c r="BF35" s="83">
        <f>IF(BF$3&lt;=Assumptions!$F$14,BF$10,0)</f>
        <v>0</v>
      </c>
      <c r="BG35" s="83">
        <f>IF(BG$3&lt;=Assumptions!$F$14,BG$10,0)</f>
        <v>0</v>
      </c>
      <c r="BH35" s="83">
        <f>IF(BH$3&lt;=Assumptions!$F$14,BH$10,0)</f>
        <v>0</v>
      </c>
      <c r="BI35" s="83">
        <f>IF(BI$3&lt;=Assumptions!$F$14,BI$10,0)</f>
        <v>0</v>
      </c>
      <c r="BJ35" s="83">
        <f>IF(BJ$3&lt;=Assumptions!$F$14,BJ$10,0)</f>
        <v>0</v>
      </c>
      <c r="BK35" s="83">
        <f>IF(BK$3&lt;=Assumptions!$F$14,BK$10,0)</f>
        <v>0</v>
      </c>
      <c r="BL35" s="83">
        <f>IF(BL$3&lt;=Assumptions!$F$14,BL$10,0)</f>
        <v>0</v>
      </c>
      <c r="BM35" s="83">
        <f>IF(BM$3&lt;=Assumptions!$F$14,BM$10,0)</f>
        <v>0</v>
      </c>
      <c r="BN35" s="83">
        <f>IF(BN$3&lt;=Assumptions!$F$14,BN$10,0)</f>
        <v>0</v>
      </c>
      <c r="BO35" s="83">
        <f>IF(BO$3&lt;=Assumptions!$F$14,BO$10,0)</f>
        <v>0</v>
      </c>
      <c r="BP35" s="83">
        <f>IF(BP$3&lt;=Assumptions!$F$14,BP$10,0)</f>
        <v>0</v>
      </c>
      <c r="BQ35" s="83">
        <f>IF(BQ$3&lt;=Assumptions!$F$14,BQ$10,0)</f>
        <v>0</v>
      </c>
      <c r="BR35" s="83">
        <f>IF(BR$3&lt;=Assumptions!$F$14,BR$10,0)</f>
        <v>0</v>
      </c>
      <c r="BS35" s="83">
        <f>IF(BS$3&lt;=Assumptions!$F$14,BS$10,0)</f>
        <v>0</v>
      </c>
      <c r="BT35" s="83">
        <f>IF(BT$3&lt;=Assumptions!$F$14,BT$10,0)</f>
        <v>0</v>
      </c>
      <c r="BU35" s="83">
        <f>IF(BU$3&lt;=Assumptions!$F$14,BU$10,0)</f>
        <v>0</v>
      </c>
      <c r="BV35" s="83">
        <f>IF(BV$3&lt;=Assumptions!$F$14,BV$10,0)</f>
        <v>0</v>
      </c>
      <c r="BW35" s="83">
        <f>IF(BW$3&lt;=Assumptions!$F$14,BW$10,0)</f>
        <v>0</v>
      </c>
      <c r="BX35" s="83">
        <f>IF(BX$3&lt;=Assumptions!$F$14,BX$10,0)</f>
        <v>0</v>
      </c>
      <c r="BY35" s="83">
        <f>IF(BY$3&lt;=Assumptions!$F$14,BY$10,0)</f>
        <v>0</v>
      </c>
      <c r="BZ35" s="83">
        <f>IF(BZ$3&lt;=Assumptions!$F$14,BZ$10,0)</f>
        <v>0</v>
      </c>
      <c r="CA35" s="83">
        <f>IF(CA$3&lt;=Assumptions!$F$14,CA$10,0)</f>
        <v>0</v>
      </c>
      <c r="CB35" s="83">
        <f>IF(CB$3&lt;=Assumptions!$F$14,CB$10,0)</f>
        <v>0</v>
      </c>
      <c r="CC35" s="83">
        <f>IF(CC$3&lt;=Assumptions!$F$14,CC$10,0)</f>
        <v>0</v>
      </c>
      <c r="CD35" s="83">
        <f>IF(CD$3&lt;=Assumptions!$F$14,CD$10,0)</f>
        <v>0</v>
      </c>
      <c r="CE35" s="83">
        <f>IF(CE$3&lt;=Assumptions!$F$14,CE$10,0)</f>
        <v>0</v>
      </c>
      <c r="CF35" s="83">
        <f>IF(CF$3&lt;=Assumptions!$F$14,CF$10,0)</f>
        <v>0</v>
      </c>
      <c r="CG35" s="83">
        <f>IF(CG$3&lt;=Assumptions!$F$14,CG$10,0)</f>
        <v>0</v>
      </c>
      <c r="CH35" s="83">
        <f>IF(CH$3&lt;=Assumptions!$F$14,CH$10,0)</f>
        <v>0</v>
      </c>
      <c r="CI35" s="83">
        <f>IF(CI$3&lt;=Assumptions!$F$14,CI$10,0)</f>
        <v>0</v>
      </c>
      <c r="CJ35" s="83">
        <f>IF(CJ$3&lt;=Assumptions!$F$14,CJ$10,0)</f>
        <v>0</v>
      </c>
      <c r="CK35" s="83">
        <f>IF(CK$3&lt;=Assumptions!$F$14,CK$10,0)</f>
        <v>0</v>
      </c>
      <c r="CL35" s="83">
        <f>IF(CL$3&lt;=Assumptions!$F$14,CL$10,0)</f>
        <v>0</v>
      </c>
      <c r="CM35" s="83">
        <f>IF(CM$3&lt;=Assumptions!$F$14,CM$10,0)</f>
        <v>0</v>
      </c>
      <c r="CN35" s="83">
        <f>IF(CN$3&lt;=Assumptions!$F$14,CN$10,0)</f>
        <v>0</v>
      </c>
      <c r="CO35" s="83">
        <f>IF(CO$3&lt;=Assumptions!$F$14,CO$10,0)</f>
        <v>0</v>
      </c>
      <c r="CP35" s="83">
        <f>IF(CP$3&lt;=Assumptions!$F$14,CP$10,0)</f>
        <v>0</v>
      </c>
      <c r="CQ35" s="83">
        <f>IF(CQ$3&lt;=Assumptions!$F$14,CQ$10,0)</f>
        <v>0</v>
      </c>
      <c r="CR35" s="83">
        <f>IF(CR$3&lt;=Assumptions!$F$14,CR$10,0)</f>
        <v>0</v>
      </c>
      <c r="CS35" s="83">
        <f>IF(CS$3&lt;=Assumptions!$F$14,CS$10,0)</f>
        <v>0</v>
      </c>
      <c r="CT35" s="83">
        <f>IF(CT$3&lt;=Assumptions!$F$14,CT$10,0)</f>
        <v>0</v>
      </c>
      <c r="CU35" s="83">
        <f>IF(CU$3&lt;=Assumptions!$F$14,CU$10,0)</f>
        <v>0</v>
      </c>
      <c r="CV35" s="83">
        <f>IF(CV$3&lt;=Assumptions!$F$14,CV$10,0)</f>
        <v>0</v>
      </c>
      <c r="CW35" s="83">
        <f>IF(CW$3&lt;=Assumptions!$F$14,CW$10,0)</f>
        <v>0</v>
      </c>
      <c r="CX35" s="83">
        <f>IF(CX$3&lt;=Assumptions!$F$14,CX$10,0)</f>
        <v>0</v>
      </c>
      <c r="CY35" s="83">
        <f>IF(CY$3&lt;=Assumptions!$F$14,CY$10,0)</f>
        <v>0</v>
      </c>
      <c r="CZ35" s="83">
        <f>IF(CZ$3&lt;=Assumptions!$F$14,CZ$10,0)</f>
        <v>0</v>
      </c>
      <c r="DA35" s="83">
        <f>IF(DA$3&lt;=Assumptions!$F$14,DA$10,0)</f>
        <v>0</v>
      </c>
      <c r="DB35" s="83">
        <f>IF(DB$3&lt;=Assumptions!$F$14,DB$10,0)</f>
        <v>0</v>
      </c>
      <c r="DC35" s="83">
        <f>IF(DC$3&lt;=Assumptions!$F$14,DC$10,0)</f>
        <v>0</v>
      </c>
      <c r="DD35" s="83">
        <f>IF(DD$3&lt;=Assumptions!$F$14,DD$10,0)</f>
        <v>0</v>
      </c>
      <c r="DE35" s="83">
        <f>IF(DE$3&lt;=Assumptions!$F$14,DE$10,0)</f>
        <v>0</v>
      </c>
      <c r="DF35" s="83">
        <f>IF(DF$3&lt;=Assumptions!$F$14,DF$10,0)</f>
        <v>0</v>
      </c>
      <c r="DG35" s="83">
        <f>IF(DG$3&lt;=Assumptions!$F$14,DG$10,0)</f>
        <v>0</v>
      </c>
      <c r="DH35" s="83">
        <f>IF(DH$3&lt;=Assumptions!$F$14,DH$10,0)</f>
        <v>0</v>
      </c>
      <c r="DI35" s="83">
        <f>IF(DI$3&lt;=Assumptions!$F$14,DI$10,0)</f>
        <v>0</v>
      </c>
      <c r="DJ35" s="83">
        <f>IF(DJ$3&lt;=Assumptions!$F$14,DJ$10,0)</f>
        <v>0</v>
      </c>
      <c r="DK35" s="83">
        <f>IF(DK$3&lt;=Assumptions!$F$14,DK$10,0)</f>
        <v>0</v>
      </c>
      <c r="DL35" s="83">
        <f>IF(DL$3&lt;=Assumptions!$F$14,DL$10,0)</f>
        <v>0</v>
      </c>
      <c r="DM35" s="83">
        <f>IF(DM$3&lt;=Assumptions!$F$14,DM$10,0)</f>
        <v>0</v>
      </c>
      <c r="DN35" s="83">
        <f>IF(DN$3&lt;=Assumptions!$F$14,DN$10,0)</f>
        <v>0</v>
      </c>
      <c r="DO35" s="83">
        <f>IF(DO$3&lt;=Assumptions!$F$14,DO$10,0)</f>
        <v>0</v>
      </c>
      <c r="DP35" s="83">
        <f>IF(DP$3&lt;=Assumptions!$F$14,DP$10,0)</f>
        <v>0</v>
      </c>
      <c r="DQ35" s="83">
        <f>IF(DQ$3&lt;=Assumptions!$F$14,DQ$10,0)</f>
        <v>0</v>
      </c>
      <c r="DR35" s="83">
        <f>IF(DR$3&lt;=Assumptions!$F$14,DR$10,0)</f>
        <v>0</v>
      </c>
      <c r="DS35" s="83">
        <f>IF(DS$3&lt;=Assumptions!$F$14,DS$10,0)</f>
        <v>0</v>
      </c>
      <c r="DT35" s="83">
        <f>IF(DT$3&lt;=Assumptions!$F$14,DT$10,0)</f>
        <v>0</v>
      </c>
      <c r="DU35" s="83">
        <f>IF(DU$3&lt;=Assumptions!$F$14,DU$10,0)</f>
        <v>0</v>
      </c>
      <c r="DV35" s="83">
        <f>IF(DV$3&lt;=Assumptions!$F$14,DV$10,0)</f>
        <v>0</v>
      </c>
      <c r="DW35" s="83">
        <f>IF(DW$3&lt;=Assumptions!$F$14,DW$10,0)</f>
        <v>0</v>
      </c>
      <c r="DX35" s="83">
        <f>IF(DX$3&lt;=Assumptions!$F$14,DX$10,0)</f>
        <v>0</v>
      </c>
      <c r="DY35" s="83">
        <f>IF(DY$3&lt;=Assumptions!$F$14,DY$10,0)</f>
        <v>0</v>
      </c>
    </row>
    <row r="36" spans="2:129" x14ac:dyDescent="0.55000000000000004">
      <c r="B36" s="69"/>
      <c r="C36" s="69"/>
      <c r="D36" s="69"/>
      <c r="E36" s="69" t="s">
        <v>160</v>
      </c>
      <c r="F36" s="69"/>
      <c r="G36" s="104" t="s">
        <v>43</v>
      </c>
      <c r="H36" s="83">
        <f>SUM(J36:DY36)</f>
        <v>105237.40515749999</v>
      </c>
      <c r="I36" s="83"/>
      <c r="J36" s="83">
        <f>IF(J$3&lt;=Assumptions!$F$24,J35*Assumptions!$F$23,0)</f>
        <v>2301.7049999999999</v>
      </c>
      <c r="K36" s="83">
        <f>IF(K$3&lt;=Assumptions!$F$24,K35*Assumptions!$F$23,0)</f>
        <v>2301.7049999999999</v>
      </c>
      <c r="L36" s="83">
        <f>IF(L$3&lt;=Assumptions!$F$24,L35*Assumptions!$F$23,0)</f>
        <v>2301.7049999999999</v>
      </c>
      <c r="M36" s="83">
        <f>IF(M$3&lt;=Assumptions!$F$24,M35*Assumptions!$F$23,0)</f>
        <v>2301.7049999999999</v>
      </c>
      <c r="N36" s="83">
        <f>IF(N$3&lt;=Assumptions!$F$24,N35*Assumptions!$F$23,0)</f>
        <v>2301.7049999999999</v>
      </c>
      <c r="O36" s="83">
        <f>IF(O$3&lt;=Assumptions!$F$24,O35*Assumptions!$F$23,0)</f>
        <v>2301.7049999999999</v>
      </c>
      <c r="P36" s="83">
        <f>IF(P$3&lt;=Assumptions!$F$24,P35*Assumptions!$F$23,0)</f>
        <v>2416.79025</v>
      </c>
      <c r="Q36" s="83">
        <f>IF(Q$3&lt;=Assumptions!$F$24,Q35*Assumptions!$F$23,0)</f>
        <v>2416.79025</v>
      </c>
      <c r="R36" s="83">
        <f>IF(R$3&lt;=Assumptions!$F$24,R35*Assumptions!$F$23,0)</f>
        <v>2416.79025</v>
      </c>
      <c r="S36" s="83">
        <f>IF(S$3&lt;=Assumptions!$F$24,S35*Assumptions!$F$23,0)</f>
        <v>2416.79025</v>
      </c>
      <c r="T36" s="83">
        <f>IF(T$3&lt;=Assumptions!$F$24,T35*Assumptions!$F$23,0)</f>
        <v>2416.79025</v>
      </c>
      <c r="U36" s="83">
        <f>IF(U$3&lt;=Assumptions!$F$24,U35*Assumptions!$F$23,0)</f>
        <v>2416.79025</v>
      </c>
      <c r="V36" s="83">
        <f>IF(V$3&lt;=Assumptions!$F$24,V35*Assumptions!$F$23,0)</f>
        <v>2416.79025</v>
      </c>
      <c r="W36" s="83">
        <f>IF(W$3&lt;=Assumptions!$F$24,W35*Assumptions!$F$23,0)</f>
        <v>2416.79025</v>
      </c>
      <c r="X36" s="83">
        <f>IF(X$3&lt;=Assumptions!$F$24,X35*Assumptions!$F$23,0)</f>
        <v>2416.79025</v>
      </c>
      <c r="Y36" s="83">
        <f>IF(Y$3&lt;=Assumptions!$F$24,Y35*Assumptions!$F$23,0)</f>
        <v>2416.79025</v>
      </c>
      <c r="Z36" s="83">
        <f>IF(Z$3&lt;=Assumptions!$F$24,Z35*Assumptions!$F$23,0)</f>
        <v>2416.79025</v>
      </c>
      <c r="AA36" s="83">
        <f>IF(AA$3&lt;=Assumptions!$F$24,AA35*Assumptions!$F$23,0)</f>
        <v>2416.79025</v>
      </c>
      <c r="AB36" s="83">
        <f>IF(AB$3&lt;=Assumptions!$F$24,AB35*Assumptions!$F$23,0)</f>
        <v>2537.6297625000002</v>
      </c>
      <c r="AC36" s="83">
        <f>IF(AC$3&lt;=Assumptions!$F$24,AC35*Assumptions!$F$23,0)</f>
        <v>2537.6297625000002</v>
      </c>
      <c r="AD36" s="83">
        <f>IF(AD$3&lt;=Assumptions!$F$24,AD35*Assumptions!$F$23,0)</f>
        <v>2537.6297625000002</v>
      </c>
      <c r="AE36" s="83">
        <f>IF(AE$3&lt;=Assumptions!$F$24,AE35*Assumptions!$F$23,0)</f>
        <v>2537.6297625000002</v>
      </c>
      <c r="AF36" s="83">
        <f>IF(AF$3&lt;=Assumptions!$F$24,AF35*Assumptions!$F$23,0)</f>
        <v>2537.6297625000002</v>
      </c>
      <c r="AG36" s="83">
        <f>IF(AG$3&lt;=Assumptions!$F$24,AG35*Assumptions!$F$23,0)</f>
        <v>2537.6297625000002</v>
      </c>
      <c r="AH36" s="83">
        <f>IF(AH$3&lt;=Assumptions!$F$24,AH35*Assumptions!$F$23,0)</f>
        <v>2537.6297625000002</v>
      </c>
      <c r="AI36" s="83">
        <f>IF(AI$3&lt;=Assumptions!$F$24,AI35*Assumptions!$F$23,0)</f>
        <v>2537.6297625000002</v>
      </c>
      <c r="AJ36" s="83">
        <f>IF(AJ$3&lt;=Assumptions!$F$24,AJ35*Assumptions!$F$23,0)</f>
        <v>2537.6297625000002</v>
      </c>
      <c r="AK36" s="83">
        <f>IF(AK$3&lt;=Assumptions!$F$24,AK35*Assumptions!$F$23,0)</f>
        <v>2537.6297625000002</v>
      </c>
      <c r="AL36" s="83">
        <f>IF(AL$3&lt;=Assumptions!$F$24,AL35*Assumptions!$F$23,0)</f>
        <v>2537.6297625000002</v>
      </c>
      <c r="AM36" s="83">
        <f>IF(AM$3&lt;=Assumptions!$F$24,AM35*Assumptions!$F$23,0)</f>
        <v>2537.6297625000002</v>
      </c>
      <c r="AN36" s="83">
        <f>IF(AN$3&lt;=Assumptions!$F$24,AN35*Assumptions!$F$23,0)</f>
        <v>2664.5112506250002</v>
      </c>
      <c r="AO36" s="83">
        <f>IF(AO$3&lt;=Assumptions!$F$24,AO35*Assumptions!$F$23,0)</f>
        <v>2664.5112506250002</v>
      </c>
      <c r="AP36" s="83">
        <f>IF(AP$3&lt;=Assumptions!$F$24,AP35*Assumptions!$F$23,0)</f>
        <v>2664.5112506250002</v>
      </c>
      <c r="AQ36" s="83">
        <f>IF(AQ$3&lt;=Assumptions!$F$24,AQ35*Assumptions!$F$23,0)</f>
        <v>2664.5112506250002</v>
      </c>
      <c r="AR36" s="83">
        <f>IF(AR$3&lt;=Assumptions!$F$24,AR35*Assumptions!$F$23,0)</f>
        <v>2664.5112506250002</v>
      </c>
      <c r="AS36" s="83">
        <f>IF(AS$3&lt;=Assumptions!$F$24,AS35*Assumptions!$F$23,0)</f>
        <v>2664.5112506250002</v>
      </c>
      <c r="AT36" s="83">
        <f>IF(AT$3&lt;=Assumptions!$F$24,AT35*Assumptions!$F$23,0)</f>
        <v>2664.5112506250002</v>
      </c>
      <c r="AU36" s="83">
        <f>IF(AU$3&lt;=Assumptions!$F$24,AU35*Assumptions!$F$23,0)</f>
        <v>2664.5112506250002</v>
      </c>
      <c r="AV36" s="83">
        <f>IF(AV$3&lt;=Assumptions!$F$24,AV35*Assumptions!$F$23,0)</f>
        <v>2664.5112506250002</v>
      </c>
      <c r="AW36" s="83">
        <f>IF(AW$3&lt;=Assumptions!$F$24,AW35*Assumptions!$F$23,0)</f>
        <v>2664.5112506250002</v>
      </c>
      <c r="AX36" s="83">
        <f>IF(AX$3&lt;=Assumptions!$F$24,AX35*Assumptions!$F$23,0)</f>
        <v>2664.5112506250002</v>
      </c>
      <c r="AY36" s="83">
        <f>IF(AY$3&lt;=Assumptions!$F$24,AY35*Assumptions!$F$23,0)</f>
        <v>2664.5112506250002</v>
      </c>
      <c r="AZ36" s="83">
        <f>IF(AZ$3&lt;=Assumptions!$F$24,AZ35*Assumptions!$F$23,0)</f>
        <v>0</v>
      </c>
      <c r="BA36" s="83">
        <f>IF(BA$3&lt;=Assumptions!$F$24,BA35*Assumptions!$F$23,0)</f>
        <v>0</v>
      </c>
      <c r="BB36" s="83">
        <f>IF(BB$3&lt;=Assumptions!$F$24,BB35*Assumptions!$F$23,0)</f>
        <v>0</v>
      </c>
      <c r="BC36" s="83">
        <f>IF(BC$3&lt;=Assumptions!$F$24,BC35*Assumptions!$F$23,0)</f>
        <v>0</v>
      </c>
      <c r="BD36" s="83">
        <f>IF(BD$3&lt;=Assumptions!$F$24,BD35*Assumptions!$F$23,0)</f>
        <v>0</v>
      </c>
      <c r="BE36" s="83">
        <f>IF(BE$3&lt;=Assumptions!$F$24,BE35*Assumptions!$F$23,0)</f>
        <v>0</v>
      </c>
      <c r="BF36" s="83">
        <f>IF(BF$3&lt;=Assumptions!$F$24,BF35*Assumptions!$F$23,0)</f>
        <v>0</v>
      </c>
      <c r="BG36" s="83">
        <f>IF(BG$3&lt;=Assumptions!$F$24,BG35*Assumptions!$F$23,0)</f>
        <v>0</v>
      </c>
      <c r="BH36" s="83">
        <f>IF(BH$3&lt;=Assumptions!$F$24,BH35*Assumptions!$F$23,0)</f>
        <v>0</v>
      </c>
      <c r="BI36" s="83">
        <f>IF(BI$3&lt;=Assumptions!$F$24,BI35*Assumptions!$F$23,0)</f>
        <v>0</v>
      </c>
      <c r="BJ36" s="83">
        <f>IF(BJ$3&lt;=Assumptions!$F$24,BJ35*Assumptions!$F$23,0)</f>
        <v>0</v>
      </c>
      <c r="BK36" s="83">
        <f>IF(BK$3&lt;=Assumptions!$F$24,BK35*Assumptions!$F$23,0)</f>
        <v>0</v>
      </c>
      <c r="BL36" s="83">
        <f>IF(BL$3&lt;=Assumptions!$F$24,BL35*Assumptions!$F$23,0)</f>
        <v>0</v>
      </c>
      <c r="BM36" s="83">
        <f>IF(BM$3&lt;=Assumptions!$F$24,BM35*Assumptions!$F$23,0)</f>
        <v>0</v>
      </c>
      <c r="BN36" s="83">
        <f>IF(BN$3&lt;=Assumptions!$F$24,BN35*Assumptions!$F$23,0)</f>
        <v>0</v>
      </c>
      <c r="BO36" s="83">
        <f>IF(BO$3&lt;=Assumptions!$F$24,BO35*Assumptions!$F$23,0)</f>
        <v>0</v>
      </c>
      <c r="BP36" s="83">
        <f>IF(BP$3&lt;=Assumptions!$F$24,BP35*Assumptions!$F$23,0)</f>
        <v>0</v>
      </c>
      <c r="BQ36" s="83">
        <f>IF(BQ$3&lt;=Assumptions!$F$24,BQ35*Assumptions!$F$23,0)</f>
        <v>0</v>
      </c>
      <c r="BR36" s="83">
        <f>IF(BR$3&lt;=Assumptions!$F$24,BR35*Assumptions!$F$23,0)</f>
        <v>0</v>
      </c>
      <c r="BS36" s="83">
        <f>IF(BS$3&lt;=Assumptions!$F$24,BS35*Assumptions!$F$23,0)</f>
        <v>0</v>
      </c>
      <c r="BT36" s="83">
        <f>IF(BT$3&lt;=Assumptions!$F$24,BT35*Assumptions!$F$23,0)</f>
        <v>0</v>
      </c>
      <c r="BU36" s="83">
        <f>IF(BU$3&lt;=Assumptions!$F$24,BU35*Assumptions!$F$23,0)</f>
        <v>0</v>
      </c>
      <c r="BV36" s="83">
        <f>IF(BV$3&lt;=Assumptions!$F$24,BV35*Assumptions!$F$23,0)</f>
        <v>0</v>
      </c>
      <c r="BW36" s="83">
        <f>IF(BW$3&lt;=Assumptions!$F$24,BW35*Assumptions!$F$23,0)</f>
        <v>0</v>
      </c>
      <c r="BX36" s="83">
        <f>IF(BX$3&lt;=Assumptions!$F$24,BX35*Assumptions!$F$23,0)</f>
        <v>0</v>
      </c>
      <c r="BY36" s="83">
        <f>IF(BY$3&lt;=Assumptions!$F$24,BY35*Assumptions!$F$23,0)</f>
        <v>0</v>
      </c>
      <c r="BZ36" s="83">
        <f>IF(BZ$3&lt;=Assumptions!$F$24,BZ35*Assumptions!$F$23,0)</f>
        <v>0</v>
      </c>
      <c r="CA36" s="83">
        <f>IF(CA$3&lt;=Assumptions!$F$24,CA35*Assumptions!$F$23,0)</f>
        <v>0</v>
      </c>
      <c r="CB36" s="83">
        <f>IF(CB$3&lt;=Assumptions!$F$24,CB35*Assumptions!$F$23,0)</f>
        <v>0</v>
      </c>
      <c r="CC36" s="83">
        <f>IF(CC$3&lt;=Assumptions!$F$24,CC35*Assumptions!$F$23,0)</f>
        <v>0</v>
      </c>
      <c r="CD36" s="83">
        <f>IF(CD$3&lt;=Assumptions!$F$24,CD35*Assumptions!$F$23,0)</f>
        <v>0</v>
      </c>
      <c r="CE36" s="83">
        <f>IF(CE$3&lt;=Assumptions!$F$24,CE35*Assumptions!$F$23,0)</f>
        <v>0</v>
      </c>
      <c r="CF36" s="83">
        <f>IF(CF$3&lt;=Assumptions!$F$24,CF35*Assumptions!$F$23,0)</f>
        <v>0</v>
      </c>
      <c r="CG36" s="83">
        <f>IF(CG$3&lt;=Assumptions!$F$24,CG35*Assumptions!$F$23,0)</f>
        <v>0</v>
      </c>
      <c r="CH36" s="83">
        <f>IF(CH$3&lt;=Assumptions!$F$24,CH35*Assumptions!$F$23,0)</f>
        <v>0</v>
      </c>
      <c r="CI36" s="83">
        <f>IF(CI$3&lt;=Assumptions!$F$24,CI35*Assumptions!$F$23,0)</f>
        <v>0</v>
      </c>
      <c r="CJ36" s="83">
        <f>IF(CJ$3&lt;=Assumptions!$F$24,CJ35*Assumptions!$F$23,0)</f>
        <v>0</v>
      </c>
      <c r="CK36" s="83">
        <f>IF(CK$3&lt;=Assumptions!$F$24,CK35*Assumptions!$F$23,0)</f>
        <v>0</v>
      </c>
      <c r="CL36" s="83">
        <f>IF(CL$3&lt;=Assumptions!$F$24,CL35*Assumptions!$F$23,0)</f>
        <v>0</v>
      </c>
      <c r="CM36" s="83">
        <f>IF(CM$3&lt;=Assumptions!$F$24,CM35*Assumptions!$F$23,0)</f>
        <v>0</v>
      </c>
      <c r="CN36" s="83">
        <f>IF(CN$3&lt;=Assumptions!$F$24,CN35*Assumptions!$F$23,0)</f>
        <v>0</v>
      </c>
      <c r="CO36" s="83">
        <f>IF(CO$3&lt;=Assumptions!$F$24,CO35*Assumptions!$F$23,0)</f>
        <v>0</v>
      </c>
      <c r="CP36" s="83">
        <f>IF(CP$3&lt;=Assumptions!$F$24,CP35*Assumptions!$F$23,0)</f>
        <v>0</v>
      </c>
      <c r="CQ36" s="83">
        <f>IF(CQ$3&lt;=Assumptions!$F$24,CQ35*Assumptions!$F$23,0)</f>
        <v>0</v>
      </c>
      <c r="CR36" s="83">
        <f>IF(CR$3&lt;=Assumptions!$F$24,CR35*Assumptions!$F$23,0)</f>
        <v>0</v>
      </c>
      <c r="CS36" s="83">
        <f>IF(CS$3&lt;=Assumptions!$F$24,CS35*Assumptions!$F$23,0)</f>
        <v>0</v>
      </c>
      <c r="CT36" s="83">
        <f>IF(CT$3&lt;=Assumptions!$F$24,CT35*Assumptions!$F$23,0)</f>
        <v>0</v>
      </c>
      <c r="CU36" s="83">
        <f>IF(CU$3&lt;=Assumptions!$F$24,CU35*Assumptions!$F$23,0)</f>
        <v>0</v>
      </c>
      <c r="CV36" s="83">
        <f>IF(CV$3&lt;=Assumptions!$F$24,CV35*Assumptions!$F$23,0)</f>
        <v>0</v>
      </c>
      <c r="CW36" s="83">
        <f>IF(CW$3&lt;=Assumptions!$F$24,CW35*Assumptions!$F$23,0)</f>
        <v>0</v>
      </c>
      <c r="CX36" s="83">
        <f>IF(CX$3&lt;=Assumptions!$F$24,CX35*Assumptions!$F$23,0)</f>
        <v>0</v>
      </c>
      <c r="CY36" s="83">
        <f>IF(CY$3&lt;=Assumptions!$F$24,CY35*Assumptions!$F$23,0)</f>
        <v>0</v>
      </c>
      <c r="CZ36" s="83">
        <f>IF(CZ$3&lt;=Assumptions!$F$24,CZ35*Assumptions!$F$23,0)</f>
        <v>0</v>
      </c>
      <c r="DA36" s="83">
        <f>IF(DA$3&lt;=Assumptions!$F$24,DA35*Assumptions!$F$23,0)</f>
        <v>0</v>
      </c>
      <c r="DB36" s="83">
        <f>IF(DB$3&lt;=Assumptions!$F$24,DB35*Assumptions!$F$23,0)</f>
        <v>0</v>
      </c>
      <c r="DC36" s="83">
        <f>IF(DC$3&lt;=Assumptions!$F$24,DC35*Assumptions!$F$23,0)</f>
        <v>0</v>
      </c>
      <c r="DD36" s="83">
        <f>IF(DD$3&lt;=Assumptions!$F$24,DD35*Assumptions!$F$23,0)</f>
        <v>0</v>
      </c>
      <c r="DE36" s="83">
        <f>IF(DE$3&lt;=Assumptions!$F$24,DE35*Assumptions!$F$23,0)</f>
        <v>0</v>
      </c>
      <c r="DF36" s="83">
        <f>IF(DF$3&lt;=Assumptions!$F$24,DF35*Assumptions!$F$23,0)</f>
        <v>0</v>
      </c>
      <c r="DG36" s="83">
        <f>IF(DG$3&lt;=Assumptions!$F$24,DG35*Assumptions!$F$23,0)</f>
        <v>0</v>
      </c>
      <c r="DH36" s="83">
        <f>IF(DH$3&lt;=Assumptions!$F$24,DH35*Assumptions!$F$23,0)</f>
        <v>0</v>
      </c>
      <c r="DI36" s="83">
        <f>IF(DI$3&lt;=Assumptions!$F$24,DI35*Assumptions!$F$23,0)</f>
        <v>0</v>
      </c>
      <c r="DJ36" s="83">
        <f>IF(DJ$3&lt;=Assumptions!$F$24,DJ35*Assumptions!$F$23,0)</f>
        <v>0</v>
      </c>
      <c r="DK36" s="83">
        <f>IF(DK$3&lt;=Assumptions!$F$24,DK35*Assumptions!$F$23,0)</f>
        <v>0</v>
      </c>
      <c r="DL36" s="83">
        <f>IF(DL$3&lt;=Assumptions!$F$24,DL35*Assumptions!$F$23,0)</f>
        <v>0</v>
      </c>
      <c r="DM36" s="83">
        <f>IF(DM$3&lt;=Assumptions!$F$24,DM35*Assumptions!$F$23,0)</f>
        <v>0</v>
      </c>
      <c r="DN36" s="83">
        <f>IF(DN$3&lt;=Assumptions!$F$24,DN35*Assumptions!$F$23,0)</f>
        <v>0</v>
      </c>
      <c r="DO36" s="83">
        <f>IF(DO$3&lt;=Assumptions!$F$24,DO35*Assumptions!$F$23,0)</f>
        <v>0</v>
      </c>
      <c r="DP36" s="83">
        <f>IF(DP$3&lt;=Assumptions!$F$24,DP35*Assumptions!$F$23,0)</f>
        <v>0</v>
      </c>
      <c r="DQ36" s="83">
        <f>IF(DQ$3&lt;=Assumptions!$F$24,DQ35*Assumptions!$F$23,0)</f>
        <v>0</v>
      </c>
      <c r="DR36" s="83">
        <f>IF(DR$3&lt;=Assumptions!$F$24,DR35*Assumptions!$F$23,0)</f>
        <v>0</v>
      </c>
      <c r="DS36" s="83">
        <f>IF(DS$3&lt;=Assumptions!$F$24,DS35*Assumptions!$F$23,0)</f>
        <v>0</v>
      </c>
      <c r="DT36" s="83">
        <f>IF(DT$3&lt;=Assumptions!$F$24,DT35*Assumptions!$F$23,0)</f>
        <v>0</v>
      </c>
      <c r="DU36" s="83">
        <f>IF(DU$3&lt;=Assumptions!$F$24,DU35*Assumptions!$F$23,0)</f>
        <v>0</v>
      </c>
      <c r="DV36" s="83">
        <f>IF(DV$3&lt;=Assumptions!$F$24,DV35*Assumptions!$F$23,0)</f>
        <v>0</v>
      </c>
      <c r="DW36" s="83">
        <f>IF(DW$3&lt;=Assumptions!$F$24,DW35*Assumptions!$F$23,0)</f>
        <v>0</v>
      </c>
      <c r="DX36" s="83">
        <f>IF(DX$3&lt;=Assumptions!$F$24,DX35*Assumptions!$F$23,0)</f>
        <v>0</v>
      </c>
      <c r="DY36" s="83">
        <f>IF(DY$3&lt;=Assumptions!$F$24,DY35*Assumptions!$F$23,0)</f>
        <v>0</v>
      </c>
    </row>
    <row r="37" spans="2:129" x14ac:dyDescent="0.55000000000000004">
      <c r="B37" s="69"/>
      <c r="C37" s="69"/>
      <c r="D37" s="69"/>
      <c r="E37" s="69" t="s">
        <v>164</v>
      </c>
      <c r="F37" s="69"/>
      <c r="G37" s="104" t="s">
        <v>43</v>
      </c>
      <c r="H37" s="83">
        <f>SUM(J37:DY37)</f>
        <v>0</v>
      </c>
      <c r="I37" s="83"/>
      <c r="J37" s="83">
        <f>Assumptions!$F$32*Assumptions!$F$35</f>
        <v>0</v>
      </c>
      <c r="K37" s="83">
        <f>Assumptions!$F$32*Assumptions!$F$35</f>
        <v>0</v>
      </c>
      <c r="L37" s="83">
        <f>Assumptions!$F$32*Assumptions!$F$35</f>
        <v>0</v>
      </c>
      <c r="M37" s="83">
        <f>Assumptions!$F$32*Assumptions!$F$35</f>
        <v>0</v>
      </c>
      <c r="N37" s="83">
        <f>Assumptions!$F$32*Assumptions!$F$35</f>
        <v>0</v>
      </c>
      <c r="O37" s="83">
        <f>Assumptions!$F$32*Assumptions!$F$35</f>
        <v>0</v>
      </c>
      <c r="P37" s="83">
        <f>Assumptions!$F$32*Assumptions!$F$35</f>
        <v>0</v>
      </c>
      <c r="Q37" s="83">
        <f>Assumptions!$F$32*Assumptions!$F$35</f>
        <v>0</v>
      </c>
      <c r="R37" s="83">
        <f>Assumptions!$F$32*Assumptions!$F$35</f>
        <v>0</v>
      </c>
      <c r="S37" s="83">
        <f>Assumptions!$F$32*Assumptions!$F$35</f>
        <v>0</v>
      </c>
      <c r="T37" s="83">
        <f>Assumptions!$F$32*Assumptions!$F$35</f>
        <v>0</v>
      </c>
      <c r="U37" s="83">
        <f>Assumptions!$F$32*Assumptions!$F$35</f>
        <v>0</v>
      </c>
      <c r="V37" s="83">
        <f>Assumptions!$F$32*Assumptions!$F$35</f>
        <v>0</v>
      </c>
      <c r="W37" s="83">
        <f>Assumptions!$F$32*Assumptions!$F$35</f>
        <v>0</v>
      </c>
      <c r="X37" s="83">
        <f>Assumptions!$F$32*Assumptions!$F$35</f>
        <v>0</v>
      </c>
      <c r="Y37" s="83">
        <f>Assumptions!$F$32*Assumptions!$F$35</f>
        <v>0</v>
      </c>
      <c r="Z37" s="83">
        <f>Assumptions!$F$32*Assumptions!$F$35</f>
        <v>0</v>
      </c>
      <c r="AA37" s="83">
        <f>Assumptions!$F$32*Assumptions!$F$35</f>
        <v>0</v>
      </c>
      <c r="AB37" s="83">
        <f>Assumptions!$F$32*Assumptions!$F$35</f>
        <v>0</v>
      </c>
      <c r="AC37" s="83">
        <f>Assumptions!$F$32*Assumptions!$F$35</f>
        <v>0</v>
      </c>
      <c r="AD37" s="83">
        <f>Assumptions!$F$32*Assumptions!$F$35</f>
        <v>0</v>
      </c>
      <c r="AE37" s="83">
        <f>Assumptions!$F$32*Assumptions!$F$35</f>
        <v>0</v>
      </c>
      <c r="AF37" s="83">
        <f>Assumptions!$F$32*Assumptions!$F$35</f>
        <v>0</v>
      </c>
      <c r="AG37" s="83">
        <f>Assumptions!$F$32*Assumptions!$F$35</f>
        <v>0</v>
      </c>
      <c r="AH37" s="83">
        <f>Assumptions!$F$32*Assumptions!$F$35</f>
        <v>0</v>
      </c>
      <c r="AI37" s="83">
        <f>Assumptions!$F$32*Assumptions!$F$35</f>
        <v>0</v>
      </c>
      <c r="AJ37" s="83">
        <f>Assumptions!$F$32*Assumptions!$F$35</f>
        <v>0</v>
      </c>
      <c r="AK37" s="83">
        <f>Assumptions!$F$32*Assumptions!$F$35</f>
        <v>0</v>
      </c>
      <c r="AL37" s="83">
        <f>Assumptions!$F$32*Assumptions!$F$35</f>
        <v>0</v>
      </c>
      <c r="AM37" s="83">
        <f>Assumptions!$F$32*Assumptions!$F$35</f>
        <v>0</v>
      </c>
      <c r="AN37" s="83">
        <f>Assumptions!$F$32*Assumptions!$F$35</f>
        <v>0</v>
      </c>
      <c r="AO37" s="83">
        <f>Assumptions!$F$32*Assumptions!$F$35</f>
        <v>0</v>
      </c>
      <c r="AP37" s="83">
        <f>Assumptions!$F$32*Assumptions!$F$35</f>
        <v>0</v>
      </c>
      <c r="AQ37" s="83">
        <f>Assumptions!$F$32*Assumptions!$F$35</f>
        <v>0</v>
      </c>
      <c r="AR37" s="83">
        <f>Assumptions!$F$32*Assumptions!$F$35</f>
        <v>0</v>
      </c>
      <c r="AS37" s="83">
        <f>Assumptions!$F$32*Assumptions!$F$35</f>
        <v>0</v>
      </c>
      <c r="AT37" s="83">
        <f>Assumptions!$F$32*Assumptions!$F$35</f>
        <v>0</v>
      </c>
      <c r="AU37" s="83">
        <f>Assumptions!$F$32*Assumptions!$F$35</f>
        <v>0</v>
      </c>
      <c r="AV37" s="83">
        <f>Assumptions!$F$32*Assumptions!$F$35</f>
        <v>0</v>
      </c>
      <c r="AW37" s="83">
        <f>Assumptions!$F$32*Assumptions!$F$35</f>
        <v>0</v>
      </c>
      <c r="AX37" s="83">
        <f>Assumptions!$F$32*Assumptions!$F$35</f>
        <v>0</v>
      </c>
      <c r="AY37" s="83">
        <f>Assumptions!$F$32*Assumptions!$F$35</f>
        <v>0</v>
      </c>
      <c r="AZ37" s="83">
        <f>Assumptions!$F$32*Assumptions!$F$35</f>
        <v>0</v>
      </c>
      <c r="BA37" s="83">
        <f>Assumptions!$F$32*Assumptions!$F$35</f>
        <v>0</v>
      </c>
      <c r="BB37" s="83">
        <f>Assumptions!$F$32*Assumptions!$F$35</f>
        <v>0</v>
      </c>
      <c r="BC37" s="83">
        <f>Assumptions!$F$32*Assumptions!$F$35</f>
        <v>0</v>
      </c>
      <c r="BD37" s="83">
        <f>Assumptions!$F$32*Assumptions!$F$35</f>
        <v>0</v>
      </c>
      <c r="BE37" s="83">
        <f>Assumptions!$F$32*Assumptions!$F$35</f>
        <v>0</v>
      </c>
      <c r="BF37" s="83">
        <f>Assumptions!$F$32*Assumptions!$F$35</f>
        <v>0</v>
      </c>
      <c r="BG37" s="83">
        <f>Assumptions!$F$32*Assumptions!$F$35</f>
        <v>0</v>
      </c>
      <c r="BH37" s="83">
        <f>Assumptions!$F$32*Assumptions!$F$35</f>
        <v>0</v>
      </c>
      <c r="BI37" s="83">
        <f>Assumptions!$F$32*Assumptions!$F$35</f>
        <v>0</v>
      </c>
      <c r="BJ37" s="83">
        <f>Assumptions!$F$32*Assumptions!$F$35</f>
        <v>0</v>
      </c>
      <c r="BK37" s="83">
        <f>Assumptions!$F$32*Assumptions!$F$35</f>
        <v>0</v>
      </c>
      <c r="BL37" s="83">
        <f>Assumptions!$F$32*Assumptions!$F$35</f>
        <v>0</v>
      </c>
      <c r="BM37" s="83">
        <f>Assumptions!$F$32*Assumptions!$F$35</f>
        <v>0</v>
      </c>
      <c r="BN37" s="83">
        <f>Assumptions!$F$32*Assumptions!$F$35</f>
        <v>0</v>
      </c>
      <c r="BO37" s="83">
        <f>Assumptions!$F$32*Assumptions!$F$35</f>
        <v>0</v>
      </c>
      <c r="BP37" s="83">
        <f>Assumptions!$F$32*Assumptions!$F$35</f>
        <v>0</v>
      </c>
      <c r="BQ37" s="83">
        <f>Assumptions!$F$32*Assumptions!$F$35</f>
        <v>0</v>
      </c>
      <c r="BR37" s="83">
        <f>Assumptions!$F$32*Assumptions!$F$35</f>
        <v>0</v>
      </c>
      <c r="BS37" s="83">
        <f>Assumptions!$F$32*Assumptions!$F$35</f>
        <v>0</v>
      </c>
      <c r="BT37" s="83">
        <f>Assumptions!$F$32*Assumptions!$F$35</f>
        <v>0</v>
      </c>
      <c r="BU37" s="83">
        <f>Assumptions!$F$32*Assumptions!$F$35</f>
        <v>0</v>
      </c>
      <c r="BV37" s="83">
        <f>Assumptions!$F$32*Assumptions!$F$35</f>
        <v>0</v>
      </c>
      <c r="BW37" s="83">
        <f>Assumptions!$F$32*Assumptions!$F$35</f>
        <v>0</v>
      </c>
      <c r="BX37" s="83">
        <f>Assumptions!$F$32*Assumptions!$F$35</f>
        <v>0</v>
      </c>
      <c r="BY37" s="83">
        <f>Assumptions!$F$32*Assumptions!$F$35</f>
        <v>0</v>
      </c>
      <c r="BZ37" s="83">
        <f>Assumptions!$F$32*Assumptions!$F$35</f>
        <v>0</v>
      </c>
      <c r="CA37" s="83">
        <f>Assumptions!$F$32*Assumptions!$F$35</f>
        <v>0</v>
      </c>
      <c r="CB37" s="83">
        <f>Assumptions!$F$32*Assumptions!$F$35</f>
        <v>0</v>
      </c>
      <c r="CC37" s="83">
        <f>Assumptions!$F$32*Assumptions!$F$35</f>
        <v>0</v>
      </c>
      <c r="CD37" s="83">
        <f>Assumptions!$F$32*Assumptions!$F$35</f>
        <v>0</v>
      </c>
      <c r="CE37" s="83">
        <f>Assumptions!$F$32*Assumptions!$F$35</f>
        <v>0</v>
      </c>
      <c r="CF37" s="83">
        <f>Assumptions!$F$32*Assumptions!$F$35</f>
        <v>0</v>
      </c>
      <c r="CG37" s="83">
        <f>Assumptions!$F$32*Assumptions!$F$35</f>
        <v>0</v>
      </c>
      <c r="CH37" s="83">
        <f>Assumptions!$F$32*Assumptions!$F$35</f>
        <v>0</v>
      </c>
      <c r="CI37" s="83">
        <f>Assumptions!$F$32*Assumptions!$F$35</f>
        <v>0</v>
      </c>
      <c r="CJ37" s="83">
        <f>Assumptions!$F$32*Assumptions!$F$35</f>
        <v>0</v>
      </c>
      <c r="CK37" s="83">
        <f>Assumptions!$F$32*Assumptions!$F$35</f>
        <v>0</v>
      </c>
      <c r="CL37" s="83">
        <f>Assumptions!$F$32*Assumptions!$F$35</f>
        <v>0</v>
      </c>
      <c r="CM37" s="83">
        <f>Assumptions!$F$32*Assumptions!$F$35</f>
        <v>0</v>
      </c>
      <c r="CN37" s="83">
        <f>Assumptions!$F$32*Assumptions!$F$35</f>
        <v>0</v>
      </c>
      <c r="CO37" s="83">
        <f>Assumptions!$F$32*Assumptions!$F$35</f>
        <v>0</v>
      </c>
      <c r="CP37" s="83">
        <f>Assumptions!$F$32*Assumptions!$F$35</f>
        <v>0</v>
      </c>
      <c r="CQ37" s="83">
        <f>Assumptions!$F$32*Assumptions!$F$35</f>
        <v>0</v>
      </c>
      <c r="CR37" s="83">
        <f>Assumptions!$F$32*Assumptions!$F$35</f>
        <v>0</v>
      </c>
      <c r="CS37" s="83">
        <f>Assumptions!$F$32*Assumptions!$F$35</f>
        <v>0</v>
      </c>
      <c r="CT37" s="83">
        <f>Assumptions!$F$32*Assumptions!$F$35</f>
        <v>0</v>
      </c>
      <c r="CU37" s="83">
        <f>Assumptions!$F$32*Assumptions!$F$35</f>
        <v>0</v>
      </c>
      <c r="CV37" s="83">
        <f>Assumptions!$F$32*Assumptions!$F$35</f>
        <v>0</v>
      </c>
      <c r="CW37" s="83">
        <f>Assumptions!$F$32*Assumptions!$F$35</f>
        <v>0</v>
      </c>
      <c r="CX37" s="83">
        <f>Assumptions!$F$32*Assumptions!$F$35</f>
        <v>0</v>
      </c>
      <c r="CY37" s="83">
        <f>Assumptions!$F$32*Assumptions!$F$35</f>
        <v>0</v>
      </c>
      <c r="CZ37" s="83">
        <f>Assumptions!$F$32*Assumptions!$F$35</f>
        <v>0</v>
      </c>
      <c r="DA37" s="83">
        <f>Assumptions!$F$32*Assumptions!$F$35</f>
        <v>0</v>
      </c>
      <c r="DB37" s="83">
        <f>Assumptions!$F$32*Assumptions!$F$35</f>
        <v>0</v>
      </c>
      <c r="DC37" s="83">
        <f>Assumptions!$F$32*Assumptions!$F$35</f>
        <v>0</v>
      </c>
      <c r="DD37" s="83">
        <f>Assumptions!$F$32*Assumptions!$F$35</f>
        <v>0</v>
      </c>
      <c r="DE37" s="83">
        <f>Assumptions!$F$32*Assumptions!$F$35</f>
        <v>0</v>
      </c>
      <c r="DF37" s="83">
        <f>Assumptions!$F$32*Assumptions!$F$35</f>
        <v>0</v>
      </c>
      <c r="DG37" s="83">
        <f>Assumptions!$F$32*Assumptions!$F$35</f>
        <v>0</v>
      </c>
      <c r="DH37" s="83">
        <f>Assumptions!$F$32*Assumptions!$F$35</f>
        <v>0</v>
      </c>
      <c r="DI37" s="83">
        <f>Assumptions!$F$32*Assumptions!$F$35</f>
        <v>0</v>
      </c>
      <c r="DJ37" s="83">
        <f>Assumptions!$F$32*Assumptions!$F$35</f>
        <v>0</v>
      </c>
      <c r="DK37" s="83">
        <f>Assumptions!$F$32*Assumptions!$F$35</f>
        <v>0</v>
      </c>
      <c r="DL37" s="83">
        <f>Assumptions!$F$32*Assumptions!$F$35</f>
        <v>0</v>
      </c>
      <c r="DM37" s="83">
        <f>Assumptions!$F$32*Assumptions!$F$35</f>
        <v>0</v>
      </c>
      <c r="DN37" s="83">
        <f>Assumptions!$F$32*Assumptions!$F$35</f>
        <v>0</v>
      </c>
      <c r="DO37" s="83">
        <f>Assumptions!$F$32*Assumptions!$F$35</f>
        <v>0</v>
      </c>
      <c r="DP37" s="83">
        <f>Assumptions!$F$32*Assumptions!$F$35</f>
        <v>0</v>
      </c>
      <c r="DQ37" s="83">
        <f>Assumptions!$F$32*Assumptions!$F$35</f>
        <v>0</v>
      </c>
      <c r="DR37" s="83">
        <f>Assumptions!$F$32*Assumptions!$F$35</f>
        <v>0</v>
      </c>
      <c r="DS37" s="83">
        <f>Assumptions!$F$32*Assumptions!$F$35</f>
        <v>0</v>
      </c>
      <c r="DT37" s="83">
        <f>Assumptions!$F$32*Assumptions!$F$35</f>
        <v>0</v>
      </c>
      <c r="DU37" s="83">
        <f>Assumptions!$F$32*Assumptions!$F$35</f>
        <v>0</v>
      </c>
      <c r="DV37" s="83">
        <f>Assumptions!$F$32*Assumptions!$F$35</f>
        <v>0</v>
      </c>
      <c r="DW37" s="83">
        <f>Assumptions!$F$32*Assumptions!$F$35</f>
        <v>0</v>
      </c>
      <c r="DX37" s="83">
        <f>Assumptions!$F$32*Assumptions!$F$35</f>
        <v>0</v>
      </c>
      <c r="DY37" s="83">
        <f>Assumptions!$F$32*Assumptions!$F$35</f>
        <v>0</v>
      </c>
    </row>
    <row r="38" spans="2:129" x14ac:dyDescent="0.55000000000000004">
      <c r="B38" s="69"/>
      <c r="C38" s="69"/>
      <c r="D38" s="69"/>
      <c r="E38" s="69" t="s">
        <v>85</v>
      </c>
      <c r="F38" s="69"/>
      <c r="G38" s="104" t="s">
        <v>43</v>
      </c>
      <c r="H38" s="83">
        <f>SUM(J38:DY38)</f>
        <v>1938290.0000000033</v>
      </c>
      <c r="I38" s="83"/>
      <c r="J38" s="83">
        <f>Assumptions!$F$33/Assumptions!$F$13</f>
        <v>16152.416666666666</v>
      </c>
      <c r="K38" s="83">
        <f>Assumptions!$F$33/Assumptions!$F$13</f>
        <v>16152.416666666666</v>
      </c>
      <c r="L38" s="83">
        <f>Assumptions!$F$33/Assumptions!$F$13</f>
        <v>16152.416666666666</v>
      </c>
      <c r="M38" s="83">
        <f>Assumptions!$F$33/Assumptions!$F$13</f>
        <v>16152.416666666666</v>
      </c>
      <c r="N38" s="83">
        <f>Assumptions!$F$33/Assumptions!$F$13</f>
        <v>16152.416666666666</v>
      </c>
      <c r="O38" s="83">
        <f>Assumptions!$F$33/Assumptions!$F$13</f>
        <v>16152.416666666666</v>
      </c>
      <c r="P38" s="83">
        <f>Assumptions!$F$33/Assumptions!$F$13</f>
        <v>16152.416666666666</v>
      </c>
      <c r="Q38" s="83">
        <f>Assumptions!$F$33/Assumptions!$F$13</f>
        <v>16152.416666666666</v>
      </c>
      <c r="R38" s="83">
        <f>Assumptions!$F$33/Assumptions!$F$13</f>
        <v>16152.416666666666</v>
      </c>
      <c r="S38" s="83">
        <f>Assumptions!$F$33/Assumptions!$F$13</f>
        <v>16152.416666666666</v>
      </c>
      <c r="T38" s="83">
        <f>Assumptions!$F$33/Assumptions!$F$13</f>
        <v>16152.416666666666</v>
      </c>
      <c r="U38" s="83">
        <f>Assumptions!$F$33/Assumptions!$F$13</f>
        <v>16152.416666666666</v>
      </c>
      <c r="V38" s="83">
        <f>Assumptions!$F$33/Assumptions!$F$13</f>
        <v>16152.416666666666</v>
      </c>
      <c r="W38" s="83">
        <f>Assumptions!$F$33/Assumptions!$F$13</f>
        <v>16152.416666666666</v>
      </c>
      <c r="X38" s="83">
        <f>Assumptions!$F$33/Assumptions!$F$13</f>
        <v>16152.416666666666</v>
      </c>
      <c r="Y38" s="83">
        <f>Assumptions!$F$33/Assumptions!$F$13</f>
        <v>16152.416666666666</v>
      </c>
      <c r="Z38" s="83">
        <f>Assumptions!$F$33/Assumptions!$F$13</f>
        <v>16152.416666666666</v>
      </c>
      <c r="AA38" s="83">
        <f>Assumptions!$F$33/Assumptions!$F$13</f>
        <v>16152.416666666666</v>
      </c>
      <c r="AB38" s="83">
        <f>Assumptions!$F$33/Assumptions!$F$13</f>
        <v>16152.416666666666</v>
      </c>
      <c r="AC38" s="83">
        <f>Assumptions!$F$33/Assumptions!$F$13</f>
        <v>16152.416666666666</v>
      </c>
      <c r="AD38" s="83">
        <f>Assumptions!$F$33/Assumptions!$F$13</f>
        <v>16152.416666666666</v>
      </c>
      <c r="AE38" s="83">
        <f>Assumptions!$F$33/Assumptions!$F$13</f>
        <v>16152.416666666666</v>
      </c>
      <c r="AF38" s="83">
        <f>Assumptions!$F$33/Assumptions!$F$13</f>
        <v>16152.416666666666</v>
      </c>
      <c r="AG38" s="83">
        <f>Assumptions!$F$33/Assumptions!$F$13</f>
        <v>16152.416666666666</v>
      </c>
      <c r="AH38" s="83">
        <f>Assumptions!$F$33/Assumptions!$F$13</f>
        <v>16152.416666666666</v>
      </c>
      <c r="AI38" s="83">
        <f>Assumptions!$F$33/Assumptions!$F$13</f>
        <v>16152.416666666666</v>
      </c>
      <c r="AJ38" s="83">
        <f>Assumptions!$F$33/Assumptions!$F$13</f>
        <v>16152.416666666666</v>
      </c>
      <c r="AK38" s="83">
        <f>Assumptions!$F$33/Assumptions!$F$13</f>
        <v>16152.416666666666</v>
      </c>
      <c r="AL38" s="83">
        <f>Assumptions!$F$33/Assumptions!$F$13</f>
        <v>16152.416666666666</v>
      </c>
      <c r="AM38" s="83">
        <f>Assumptions!$F$33/Assumptions!$F$13</f>
        <v>16152.416666666666</v>
      </c>
      <c r="AN38" s="83">
        <f>Assumptions!$F$33/Assumptions!$F$13</f>
        <v>16152.416666666666</v>
      </c>
      <c r="AO38" s="83">
        <f>Assumptions!$F$33/Assumptions!$F$13</f>
        <v>16152.416666666666</v>
      </c>
      <c r="AP38" s="83">
        <f>Assumptions!$F$33/Assumptions!$F$13</f>
        <v>16152.416666666666</v>
      </c>
      <c r="AQ38" s="83">
        <f>Assumptions!$F$33/Assumptions!$F$13</f>
        <v>16152.416666666666</v>
      </c>
      <c r="AR38" s="83">
        <f>Assumptions!$F$33/Assumptions!$F$13</f>
        <v>16152.416666666666</v>
      </c>
      <c r="AS38" s="83">
        <f>Assumptions!$F$33/Assumptions!$F$13</f>
        <v>16152.416666666666</v>
      </c>
      <c r="AT38" s="83">
        <f>Assumptions!$F$33/Assumptions!$F$13</f>
        <v>16152.416666666666</v>
      </c>
      <c r="AU38" s="83">
        <f>Assumptions!$F$33/Assumptions!$F$13</f>
        <v>16152.416666666666</v>
      </c>
      <c r="AV38" s="83">
        <f>Assumptions!$F$33/Assumptions!$F$13</f>
        <v>16152.416666666666</v>
      </c>
      <c r="AW38" s="83">
        <f>Assumptions!$F$33/Assumptions!$F$13</f>
        <v>16152.416666666666</v>
      </c>
      <c r="AX38" s="83">
        <f>Assumptions!$F$33/Assumptions!$F$13</f>
        <v>16152.416666666666</v>
      </c>
      <c r="AY38" s="83">
        <f>Assumptions!$F$33/Assumptions!$F$13</f>
        <v>16152.416666666666</v>
      </c>
      <c r="AZ38" s="83">
        <f>Assumptions!$F$33/Assumptions!$F$13</f>
        <v>16152.416666666666</v>
      </c>
      <c r="BA38" s="83">
        <f>Assumptions!$F$33/Assumptions!$F$13</f>
        <v>16152.416666666666</v>
      </c>
      <c r="BB38" s="83">
        <f>Assumptions!$F$33/Assumptions!$F$13</f>
        <v>16152.416666666666</v>
      </c>
      <c r="BC38" s="83">
        <f>Assumptions!$F$33/Assumptions!$F$13</f>
        <v>16152.416666666666</v>
      </c>
      <c r="BD38" s="83">
        <f>Assumptions!$F$33/Assumptions!$F$13</f>
        <v>16152.416666666666</v>
      </c>
      <c r="BE38" s="83">
        <f>Assumptions!$F$33/Assumptions!$F$13</f>
        <v>16152.416666666666</v>
      </c>
      <c r="BF38" s="83">
        <f>Assumptions!$F$33/Assumptions!$F$13</f>
        <v>16152.416666666666</v>
      </c>
      <c r="BG38" s="83">
        <f>Assumptions!$F$33/Assumptions!$F$13</f>
        <v>16152.416666666666</v>
      </c>
      <c r="BH38" s="83">
        <f>Assumptions!$F$33/Assumptions!$F$13</f>
        <v>16152.416666666666</v>
      </c>
      <c r="BI38" s="83">
        <f>Assumptions!$F$33/Assumptions!$F$13</f>
        <v>16152.416666666666</v>
      </c>
      <c r="BJ38" s="83">
        <f>Assumptions!$F$33/Assumptions!$F$13</f>
        <v>16152.416666666666</v>
      </c>
      <c r="BK38" s="83">
        <f>Assumptions!$F$33/Assumptions!$F$13</f>
        <v>16152.416666666666</v>
      </c>
      <c r="BL38" s="83">
        <f>Assumptions!$F$33/Assumptions!$F$13</f>
        <v>16152.416666666666</v>
      </c>
      <c r="BM38" s="83">
        <f>Assumptions!$F$33/Assumptions!$F$13</f>
        <v>16152.416666666666</v>
      </c>
      <c r="BN38" s="83">
        <f>Assumptions!$F$33/Assumptions!$F$13</f>
        <v>16152.416666666666</v>
      </c>
      <c r="BO38" s="83">
        <f>Assumptions!$F$33/Assumptions!$F$13</f>
        <v>16152.416666666666</v>
      </c>
      <c r="BP38" s="83">
        <f>Assumptions!$F$33/Assumptions!$F$13</f>
        <v>16152.416666666666</v>
      </c>
      <c r="BQ38" s="83">
        <f>Assumptions!$F$33/Assumptions!$F$13</f>
        <v>16152.416666666666</v>
      </c>
      <c r="BR38" s="83">
        <f>Assumptions!$F$33/Assumptions!$F$13</f>
        <v>16152.416666666666</v>
      </c>
      <c r="BS38" s="83">
        <f>Assumptions!$F$33/Assumptions!$F$13</f>
        <v>16152.416666666666</v>
      </c>
      <c r="BT38" s="83">
        <f>Assumptions!$F$33/Assumptions!$F$13</f>
        <v>16152.416666666666</v>
      </c>
      <c r="BU38" s="83">
        <f>Assumptions!$F$33/Assumptions!$F$13</f>
        <v>16152.416666666666</v>
      </c>
      <c r="BV38" s="83">
        <f>Assumptions!$F$33/Assumptions!$F$13</f>
        <v>16152.416666666666</v>
      </c>
      <c r="BW38" s="83">
        <f>Assumptions!$F$33/Assumptions!$F$13</f>
        <v>16152.416666666666</v>
      </c>
      <c r="BX38" s="83">
        <f>Assumptions!$F$33/Assumptions!$F$13</f>
        <v>16152.416666666666</v>
      </c>
      <c r="BY38" s="83">
        <f>Assumptions!$F$33/Assumptions!$F$13</f>
        <v>16152.416666666666</v>
      </c>
      <c r="BZ38" s="83">
        <f>Assumptions!$F$33/Assumptions!$F$13</f>
        <v>16152.416666666666</v>
      </c>
      <c r="CA38" s="83">
        <f>Assumptions!$F$33/Assumptions!$F$13</f>
        <v>16152.416666666666</v>
      </c>
      <c r="CB38" s="83">
        <f>Assumptions!$F$33/Assumptions!$F$13</f>
        <v>16152.416666666666</v>
      </c>
      <c r="CC38" s="83">
        <f>Assumptions!$F$33/Assumptions!$F$13</f>
        <v>16152.416666666666</v>
      </c>
      <c r="CD38" s="83">
        <f>Assumptions!$F$33/Assumptions!$F$13</f>
        <v>16152.416666666666</v>
      </c>
      <c r="CE38" s="83">
        <f>Assumptions!$F$33/Assumptions!$F$13</f>
        <v>16152.416666666666</v>
      </c>
      <c r="CF38" s="83">
        <f>Assumptions!$F$33/Assumptions!$F$13</f>
        <v>16152.416666666666</v>
      </c>
      <c r="CG38" s="83">
        <f>Assumptions!$F$33/Assumptions!$F$13</f>
        <v>16152.416666666666</v>
      </c>
      <c r="CH38" s="83">
        <f>Assumptions!$F$33/Assumptions!$F$13</f>
        <v>16152.416666666666</v>
      </c>
      <c r="CI38" s="83">
        <f>Assumptions!$F$33/Assumptions!$F$13</f>
        <v>16152.416666666666</v>
      </c>
      <c r="CJ38" s="83">
        <f>Assumptions!$F$33/Assumptions!$F$13</f>
        <v>16152.416666666666</v>
      </c>
      <c r="CK38" s="83">
        <f>Assumptions!$F$33/Assumptions!$F$13</f>
        <v>16152.416666666666</v>
      </c>
      <c r="CL38" s="83">
        <f>Assumptions!$F$33/Assumptions!$F$13</f>
        <v>16152.416666666666</v>
      </c>
      <c r="CM38" s="83">
        <f>Assumptions!$F$33/Assumptions!$F$13</f>
        <v>16152.416666666666</v>
      </c>
      <c r="CN38" s="83">
        <f>Assumptions!$F$33/Assumptions!$F$13</f>
        <v>16152.416666666666</v>
      </c>
      <c r="CO38" s="83">
        <f>Assumptions!$F$33/Assumptions!$F$13</f>
        <v>16152.416666666666</v>
      </c>
      <c r="CP38" s="83">
        <f>Assumptions!$F$33/Assumptions!$F$13</f>
        <v>16152.416666666666</v>
      </c>
      <c r="CQ38" s="83">
        <f>Assumptions!$F$33/Assumptions!$F$13</f>
        <v>16152.416666666666</v>
      </c>
      <c r="CR38" s="83">
        <f>Assumptions!$F$33/Assumptions!$F$13</f>
        <v>16152.416666666666</v>
      </c>
      <c r="CS38" s="83">
        <f>Assumptions!$F$33/Assumptions!$F$13</f>
        <v>16152.416666666666</v>
      </c>
      <c r="CT38" s="83">
        <f>Assumptions!$F$33/Assumptions!$F$13</f>
        <v>16152.416666666666</v>
      </c>
      <c r="CU38" s="83">
        <f>Assumptions!$F$33/Assumptions!$F$13</f>
        <v>16152.416666666666</v>
      </c>
      <c r="CV38" s="83">
        <f>Assumptions!$F$33/Assumptions!$F$13</f>
        <v>16152.416666666666</v>
      </c>
      <c r="CW38" s="83">
        <f>Assumptions!$F$33/Assumptions!$F$13</f>
        <v>16152.416666666666</v>
      </c>
      <c r="CX38" s="83">
        <f>Assumptions!$F$33/Assumptions!$F$13</f>
        <v>16152.416666666666</v>
      </c>
      <c r="CY38" s="83">
        <f>Assumptions!$F$33/Assumptions!$F$13</f>
        <v>16152.416666666666</v>
      </c>
      <c r="CZ38" s="83">
        <f>Assumptions!$F$33/Assumptions!$F$13</f>
        <v>16152.416666666666</v>
      </c>
      <c r="DA38" s="83">
        <f>Assumptions!$F$33/Assumptions!$F$13</f>
        <v>16152.416666666666</v>
      </c>
      <c r="DB38" s="83">
        <f>Assumptions!$F$33/Assumptions!$F$13</f>
        <v>16152.416666666666</v>
      </c>
      <c r="DC38" s="83">
        <f>Assumptions!$F$33/Assumptions!$F$13</f>
        <v>16152.416666666666</v>
      </c>
      <c r="DD38" s="83">
        <f>Assumptions!$F$33/Assumptions!$F$13</f>
        <v>16152.416666666666</v>
      </c>
      <c r="DE38" s="83">
        <f>Assumptions!$F$33/Assumptions!$F$13</f>
        <v>16152.416666666666</v>
      </c>
      <c r="DF38" s="83">
        <f>Assumptions!$F$33/Assumptions!$F$13</f>
        <v>16152.416666666666</v>
      </c>
      <c r="DG38" s="83">
        <f>Assumptions!$F$33/Assumptions!$F$13</f>
        <v>16152.416666666666</v>
      </c>
      <c r="DH38" s="83">
        <f>Assumptions!$F$33/Assumptions!$F$13</f>
        <v>16152.416666666666</v>
      </c>
      <c r="DI38" s="83">
        <f>Assumptions!$F$33/Assumptions!$F$13</f>
        <v>16152.416666666666</v>
      </c>
      <c r="DJ38" s="83">
        <f>Assumptions!$F$33/Assumptions!$F$13</f>
        <v>16152.416666666666</v>
      </c>
      <c r="DK38" s="83">
        <f>Assumptions!$F$33/Assumptions!$F$13</f>
        <v>16152.416666666666</v>
      </c>
      <c r="DL38" s="83">
        <f>Assumptions!$F$33/Assumptions!$F$13</f>
        <v>16152.416666666666</v>
      </c>
      <c r="DM38" s="83">
        <f>Assumptions!$F$33/Assumptions!$F$13</f>
        <v>16152.416666666666</v>
      </c>
      <c r="DN38" s="83">
        <f>Assumptions!$F$33/Assumptions!$F$13</f>
        <v>16152.416666666666</v>
      </c>
      <c r="DO38" s="83">
        <f>Assumptions!$F$33/Assumptions!$F$13</f>
        <v>16152.416666666666</v>
      </c>
      <c r="DP38" s="83">
        <f>Assumptions!$F$33/Assumptions!$F$13</f>
        <v>16152.416666666666</v>
      </c>
      <c r="DQ38" s="83">
        <f>Assumptions!$F$33/Assumptions!$F$13</f>
        <v>16152.416666666666</v>
      </c>
      <c r="DR38" s="83">
        <f>Assumptions!$F$33/Assumptions!$F$13</f>
        <v>16152.416666666666</v>
      </c>
      <c r="DS38" s="83">
        <f>Assumptions!$F$33/Assumptions!$F$13</f>
        <v>16152.416666666666</v>
      </c>
      <c r="DT38" s="83">
        <f>Assumptions!$F$33/Assumptions!$F$13</f>
        <v>16152.416666666666</v>
      </c>
      <c r="DU38" s="83">
        <f>Assumptions!$F$33/Assumptions!$F$13</f>
        <v>16152.416666666666</v>
      </c>
      <c r="DV38" s="83">
        <f>Assumptions!$F$33/Assumptions!$F$13</f>
        <v>16152.416666666666</v>
      </c>
      <c r="DW38" s="83">
        <f>Assumptions!$F$33/Assumptions!$F$13</f>
        <v>16152.416666666666</v>
      </c>
      <c r="DX38" s="83">
        <f>Assumptions!$F$33/Assumptions!$F$13</f>
        <v>16152.416666666666</v>
      </c>
      <c r="DY38" s="83">
        <f>Assumptions!$F$33/Assumptions!$F$13</f>
        <v>16152.416666666666</v>
      </c>
    </row>
    <row r="39" spans="2:129" x14ac:dyDescent="0.55000000000000004">
      <c r="B39" s="69"/>
      <c r="C39" s="69"/>
      <c r="D39" s="69"/>
      <c r="E39" s="69" t="s">
        <v>86</v>
      </c>
      <c r="F39" s="69"/>
      <c r="G39" s="104" t="s">
        <v>43</v>
      </c>
      <c r="H39" s="83">
        <f>SUM(J39:DY39)</f>
        <v>1826979.999999997</v>
      </c>
      <c r="I39" s="83"/>
      <c r="J39" s="83">
        <f>Assumptions!$F$34/Assumptions!$F$13</f>
        <v>15224.833333333334</v>
      </c>
      <c r="K39" s="83">
        <f>Assumptions!$F$34/Assumptions!$F$13</f>
        <v>15224.833333333334</v>
      </c>
      <c r="L39" s="83">
        <f>Assumptions!$F$34/Assumptions!$F$13</f>
        <v>15224.833333333334</v>
      </c>
      <c r="M39" s="83">
        <f>Assumptions!$F$34/Assumptions!$F$13</f>
        <v>15224.833333333334</v>
      </c>
      <c r="N39" s="83">
        <f>Assumptions!$F$34/Assumptions!$F$13</f>
        <v>15224.833333333334</v>
      </c>
      <c r="O39" s="83">
        <f>Assumptions!$F$34/Assumptions!$F$13</f>
        <v>15224.833333333334</v>
      </c>
      <c r="P39" s="83">
        <f>Assumptions!$F$34/Assumptions!$F$13</f>
        <v>15224.833333333334</v>
      </c>
      <c r="Q39" s="83">
        <f>Assumptions!$F$34/Assumptions!$F$13</f>
        <v>15224.833333333334</v>
      </c>
      <c r="R39" s="83">
        <f>Assumptions!$F$34/Assumptions!$F$13</f>
        <v>15224.833333333334</v>
      </c>
      <c r="S39" s="83">
        <f>Assumptions!$F$34/Assumptions!$F$13</f>
        <v>15224.833333333334</v>
      </c>
      <c r="T39" s="83">
        <f>Assumptions!$F$34/Assumptions!$F$13</f>
        <v>15224.833333333334</v>
      </c>
      <c r="U39" s="83">
        <f>Assumptions!$F$34/Assumptions!$F$13</f>
        <v>15224.833333333334</v>
      </c>
      <c r="V39" s="83">
        <f>Assumptions!$F$34/Assumptions!$F$13</f>
        <v>15224.833333333334</v>
      </c>
      <c r="W39" s="83">
        <f>Assumptions!$F$34/Assumptions!$F$13</f>
        <v>15224.833333333334</v>
      </c>
      <c r="X39" s="83">
        <f>Assumptions!$F$34/Assumptions!$F$13</f>
        <v>15224.833333333334</v>
      </c>
      <c r="Y39" s="83">
        <f>Assumptions!$F$34/Assumptions!$F$13</f>
        <v>15224.833333333334</v>
      </c>
      <c r="Z39" s="83">
        <f>Assumptions!$F$34/Assumptions!$F$13</f>
        <v>15224.833333333334</v>
      </c>
      <c r="AA39" s="83">
        <f>Assumptions!$F$34/Assumptions!$F$13</f>
        <v>15224.833333333334</v>
      </c>
      <c r="AB39" s="83">
        <f>Assumptions!$F$34/Assumptions!$F$13</f>
        <v>15224.833333333334</v>
      </c>
      <c r="AC39" s="83">
        <f>Assumptions!$F$34/Assumptions!$F$13</f>
        <v>15224.833333333334</v>
      </c>
      <c r="AD39" s="83">
        <f>Assumptions!$F$34/Assumptions!$F$13</f>
        <v>15224.833333333334</v>
      </c>
      <c r="AE39" s="83">
        <f>Assumptions!$F$34/Assumptions!$F$13</f>
        <v>15224.833333333334</v>
      </c>
      <c r="AF39" s="83">
        <f>Assumptions!$F$34/Assumptions!$F$13</f>
        <v>15224.833333333334</v>
      </c>
      <c r="AG39" s="83">
        <f>Assumptions!$F$34/Assumptions!$F$13</f>
        <v>15224.833333333334</v>
      </c>
      <c r="AH39" s="83">
        <f>Assumptions!$F$34/Assumptions!$F$13</f>
        <v>15224.833333333334</v>
      </c>
      <c r="AI39" s="83">
        <f>Assumptions!$F$34/Assumptions!$F$13</f>
        <v>15224.833333333334</v>
      </c>
      <c r="AJ39" s="83">
        <f>Assumptions!$F$34/Assumptions!$F$13</f>
        <v>15224.833333333334</v>
      </c>
      <c r="AK39" s="83">
        <f>Assumptions!$F$34/Assumptions!$F$13</f>
        <v>15224.833333333334</v>
      </c>
      <c r="AL39" s="83">
        <f>Assumptions!$F$34/Assumptions!$F$13</f>
        <v>15224.833333333334</v>
      </c>
      <c r="AM39" s="83">
        <f>Assumptions!$F$34/Assumptions!$F$13</f>
        <v>15224.833333333334</v>
      </c>
      <c r="AN39" s="83">
        <f>Assumptions!$F$34/Assumptions!$F$13</f>
        <v>15224.833333333334</v>
      </c>
      <c r="AO39" s="83">
        <f>Assumptions!$F$34/Assumptions!$F$13</f>
        <v>15224.833333333334</v>
      </c>
      <c r="AP39" s="83">
        <f>Assumptions!$F$34/Assumptions!$F$13</f>
        <v>15224.833333333334</v>
      </c>
      <c r="AQ39" s="83">
        <f>Assumptions!$F$34/Assumptions!$F$13</f>
        <v>15224.833333333334</v>
      </c>
      <c r="AR39" s="83">
        <f>Assumptions!$F$34/Assumptions!$F$13</f>
        <v>15224.833333333334</v>
      </c>
      <c r="AS39" s="83">
        <f>Assumptions!$F$34/Assumptions!$F$13</f>
        <v>15224.833333333334</v>
      </c>
      <c r="AT39" s="83">
        <f>Assumptions!$F$34/Assumptions!$F$13</f>
        <v>15224.833333333334</v>
      </c>
      <c r="AU39" s="83">
        <f>Assumptions!$F$34/Assumptions!$F$13</f>
        <v>15224.833333333334</v>
      </c>
      <c r="AV39" s="83">
        <f>Assumptions!$F$34/Assumptions!$F$13</f>
        <v>15224.833333333334</v>
      </c>
      <c r="AW39" s="83">
        <f>Assumptions!$F$34/Assumptions!$F$13</f>
        <v>15224.833333333334</v>
      </c>
      <c r="AX39" s="83">
        <f>Assumptions!$F$34/Assumptions!$F$13</f>
        <v>15224.833333333334</v>
      </c>
      <c r="AY39" s="83">
        <f>Assumptions!$F$34/Assumptions!$F$13</f>
        <v>15224.833333333334</v>
      </c>
      <c r="AZ39" s="83">
        <f>Assumptions!$F$34/Assumptions!$F$13</f>
        <v>15224.833333333334</v>
      </c>
      <c r="BA39" s="83">
        <f>Assumptions!$F$34/Assumptions!$F$13</f>
        <v>15224.833333333334</v>
      </c>
      <c r="BB39" s="83">
        <f>Assumptions!$F$34/Assumptions!$F$13</f>
        <v>15224.833333333334</v>
      </c>
      <c r="BC39" s="83">
        <f>Assumptions!$F$34/Assumptions!$F$13</f>
        <v>15224.833333333334</v>
      </c>
      <c r="BD39" s="83">
        <f>Assumptions!$F$34/Assumptions!$F$13</f>
        <v>15224.833333333334</v>
      </c>
      <c r="BE39" s="83">
        <f>Assumptions!$F$34/Assumptions!$F$13</f>
        <v>15224.833333333334</v>
      </c>
      <c r="BF39" s="83">
        <f>Assumptions!$F$34/Assumptions!$F$13</f>
        <v>15224.833333333334</v>
      </c>
      <c r="BG39" s="83">
        <f>Assumptions!$F$34/Assumptions!$F$13</f>
        <v>15224.833333333334</v>
      </c>
      <c r="BH39" s="83">
        <f>Assumptions!$F$34/Assumptions!$F$13</f>
        <v>15224.833333333334</v>
      </c>
      <c r="BI39" s="83">
        <f>Assumptions!$F$34/Assumptions!$F$13</f>
        <v>15224.833333333334</v>
      </c>
      <c r="BJ39" s="83">
        <f>Assumptions!$F$34/Assumptions!$F$13</f>
        <v>15224.833333333334</v>
      </c>
      <c r="BK39" s="83">
        <f>Assumptions!$F$34/Assumptions!$F$13</f>
        <v>15224.833333333334</v>
      </c>
      <c r="BL39" s="83">
        <f>Assumptions!$F$34/Assumptions!$F$13</f>
        <v>15224.833333333334</v>
      </c>
      <c r="BM39" s="83">
        <f>Assumptions!$F$34/Assumptions!$F$13</f>
        <v>15224.833333333334</v>
      </c>
      <c r="BN39" s="83">
        <f>Assumptions!$F$34/Assumptions!$F$13</f>
        <v>15224.833333333334</v>
      </c>
      <c r="BO39" s="83">
        <f>Assumptions!$F$34/Assumptions!$F$13</f>
        <v>15224.833333333334</v>
      </c>
      <c r="BP39" s="83">
        <f>Assumptions!$F$34/Assumptions!$F$13</f>
        <v>15224.833333333334</v>
      </c>
      <c r="BQ39" s="83">
        <f>Assumptions!$F$34/Assumptions!$F$13</f>
        <v>15224.833333333334</v>
      </c>
      <c r="BR39" s="83">
        <f>Assumptions!$F$34/Assumptions!$F$13</f>
        <v>15224.833333333334</v>
      </c>
      <c r="BS39" s="83">
        <f>Assumptions!$F$34/Assumptions!$F$13</f>
        <v>15224.833333333334</v>
      </c>
      <c r="BT39" s="83">
        <f>Assumptions!$F$34/Assumptions!$F$13</f>
        <v>15224.833333333334</v>
      </c>
      <c r="BU39" s="83">
        <f>Assumptions!$F$34/Assumptions!$F$13</f>
        <v>15224.833333333334</v>
      </c>
      <c r="BV39" s="83">
        <f>Assumptions!$F$34/Assumptions!$F$13</f>
        <v>15224.833333333334</v>
      </c>
      <c r="BW39" s="83">
        <f>Assumptions!$F$34/Assumptions!$F$13</f>
        <v>15224.833333333334</v>
      </c>
      <c r="BX39" s="83">
        <f>Assumptions!$F$34/Assumptions!$F$13</f>
        <v>15224.833333333334</v>
      </c>
      <c r="BY39" s="83">
        <f>Assumptions!$F$34/Assumptions!$F$13</f>
        <v>15224.833333333334</v>
      </c>
      <c r="BZ39" s="83">
        <f>Assumptions!$F$34/Assumptions!$F$13</f>
        <v>15224.833333333334</v>
      </c>
      <c r="CA39" s="83">
        <f>Assumptions!$F$34/Assumptions!$F$13</f>
        <v>15224.833333333334</v>
      </c>
      <c r="CB39" s="83">
        <f>Assumptions!$F$34/Assumptions!$F$13</f>
        <v>15224.833333333334</v>
      </c>
      <c r="CC39" s="83">
        <f>Assumptions!$F$34/Assumptions!$F$13</f>
        <v>15224.833333333334</v>
      </c>
      <c r="CD39" s="83">
        <f>Assumptions!$F$34/Assumptions!$F$13</f>
        <v>15224.833333333334</v>
      </c>
      <c r="CE39" s="83">
        <f>Assumptions!$F$34/Assumptions!$F$13</f>
        <v>15224.833333333334</v>
      </c>
      <c r="CF39" s="83">
        <f>Assumptions!$F$34/Assumptions!$F$13</f>
        <v>15224.833333333334</v>
      </c>
      <c r="CG39" s="83">
        <f>Assumptions!$F$34/Assumptions!$F$13</f>
        <v>15224.833333333334</v>
      </c>
      <c r="CH39" s="83">
        <f>Assumptions!$F$34/Assumptions!$F$13</f>
        <v>15224.833333333334</v>
      </c>
      <c r="CI39" s="83">
        <f>Assumptions!$F$34/Assumptions!$F$13</f>
        <v>15224.833333333334</v>
      </c>
      <c r="CJ39" s="83">
        <f>Assumptions!$F$34/Assumptions!$F$13</f>
        <v>15224.833333333334</v>
      </c>
      <c r="CK39" s="83">
        <f>Assumptions!$F$34/Assumptions!$F$13</f>
        <v>15224.833333333334</v>
      </c>
      <c r="CL39" s="83">
        <f>Assumptions!$F$34/Assumptions!$F$13</f>
        <v>15224.833333333334</v>
      </c>
      <c r="CM39" s="83">
        <f>Assumptions!$F$34/Assumptions!$F$13</f>
        <v>15224.833333333334</v>
      </c>
      <c r="CN39" s="83">
        <f>Assumptions!$F$34/Assumptions!$F$13</f>
        <v>15224.833333333334</v>
      </c>
      <c r="CO39" s="83">
        <f>Assumptions!$F$34/Assumptions!$F$13</f>
        <v>15224.833333333334</v>
      </c>
      <c r="CP39" s="83">
        <f>Assumptions!$F$34/Assumptions!$F$13</f>
        <v>15224.833333333334</v>
      </c>
      <c r="CQ39" s="83">
        <f>Assumptions!$F$34/Assumptions!$F$13</f>
        <v>15224.833333333334</v>
      </c>
      <c r="CR39" s="83">
        <f>Assumptions!$F$34/Assumptions!$F$13</f>
        <v>15224.833333333334</v>
      </c>
      <c r="CS39" s="83">
        <f>Assumptions!$F$34/Assumptions!$F$13</f>
        <v>15224.833333333334</v>
      </c>
      <c r="CT39" s="83">
        <f>Assumptions!$F$34/Assumptions!$F$13</f>
        <v>15224.833333333334</v>
      </c>
      <c r="CU39" s="83">
        <f>Assumptions!$F$34/Assumptions!$F$13</f>
        <v>15224.833333333334</v>
      </c>
      <c r="CV39" s="83">
        <f>Assumptions!$F$34/Assumptions!$F$13</f>
        <v>15224.833333333334</v>
      </c>
      <c r="CW39" s="83">
        <f>Assumptions!$F$34/Assumptions!$F$13</f>
        <v>15224.833333333334</v>
      </c>
      <c r="CX39" s="83">
        <f>Assumptions!$F$34/Assumptions!$F$13</f>
        <v>15224.833333333334</v>
      </c>
      <c r="CY39" s="83">
        <f>Assumptions!$F$34/Assumptions!$F$13</f>
        <v>15224.833333333334</v>
      </c>
      <c r="CZ39" s="83">
        <f>Assumptions!$F$34/Assumptions!$F$13</f>
        <v>15224.833333333334</v>
      </c>
      <c r="DA39" s="83">
        <f>Assumptions!$F$34/Assumptions!$F$13</f>
        <v>15224.833333333334</v>
      </c>
      <c r="DB39" s="83">
        <f>Assumptions!$F$34/Assumptions!$F$13</f>
        <v>15224.833333333334</v>
      </c>
      <c r="DC39" s="83">
        <f>Assumptions!$F$34/Assumptions!$F$13</f>
        <v>15224.833333333334</v>
      </c>
      <c r="DD39" s="83">
        <f>Assumptions!$F$34/Assumptions!$F$13</f>
        <v>15224.833333333334</v>
      </c>
      <c r="DE39" s="83">
        <f>Assumptions!$F$34/Assumptions!$F$13</f>
        <v>15224.833333333334</v>
      </c>
      <c r="DF39" s="83">
        <f>Assumptions!$F$34/Assumptions!$F$13</f>
        <v>15224.833333333334</v>
      </c>
      <c r="DG39" s="83">
        <f>Assumptions!$F$34/Assumptions!$F$13</f>
        <v>15224.833333333334</v>
      </c>
      <c r="DH39" s="83">
        <f>Assumptions!$F$34/Assumptions!$F$13</f>
        <v>15224.833333333334</v>
      </c>
      <c r="DI39" s="83">
        <f>Assumptions!$F$34/Assumptions!$F$13</f>
        <v>15224.833333333334</v>
      </c>
      <c r="DJ39" s="83">
        <f>Assumptions!$F$34/Assumptions!$F$13</f>
        <v>15224.833333333334</v>
      </c>
      <c r="DK39" s="83">
        <f>Assumptions!$F$34/Assumptions!$F$13</f>
        <v>15224.833333333334</v>
      </c>
      <c r="DL39" s="83">
        <f>Assumptions!$F$34/Assumptions!$F$13</f>
        <v>15224.833333333334</v>
      </c>
      <c r="DM39" s="83">
        <f>Assumptions!$F$34/Assumptions!$F$13</f>
        <v>15224.833333333334</v>
      </c>
      <c r="DN39" s="83">
        <f>Assumptions!$F$34/Assumptions!$F$13</f>
        <v>15224.833333333334</v>
      </c>
      <c r="DO39" s="83">
        <f>Assumptions!$F$34/Assumptions!$F$13</f>
        <v>15224.833333333334</v>
      </c>
      <c r="DP39" s="83">
        <f>Assumptions!$F$34/Assumptions!$F$13</f>
        <v>15224.833333333334</v>
      </c>
      <c r="DQ39" s="83">
        <f>Assumptions!$F$34/Assumptions!$F$13</f>
        <v>15224.833333333334</v>
      </c>
      <c r="DR39" s="83">
        <f>Assumptions!$F$34/Assumptions!$F$13</f>
        <v>15224.833333333334</v>
      </c>
      <c r="DS39" s="83">
        <f>Assumptions!$F$34/Assumptions!$F$13</f>
        <v>15224.833333333334</v>
      </c>
      <c r="DT39" s="83">
        <f>Assumptions!$F$34/Assumptions!$F$13</f>
        <v>15224.833333333334</v>
      </c>
      <c r="DU39" s="83">
        <f>Assumptions!$F$34/Assumptions!$F$13</f>
        <v>15224.833333333334</v>
      </c>
      <c r="DV39" s="83">
        <f>Assumptions!$F$34/Assumptions!$F$13</f>
        <v>15224.833333333334</v>
      </c>
      <c r="DW39" s="83">
        <f>Assumptions!$F$34/Assumptions!$F$13</f>
        <v>15224.833333333334</v>
      </c>
      <c r="DX39" s="83">
        <f>Assumptions!$F$34/Assumptions!$F$13</f>
        <v>15224.833333333334</v>
      </c>
      <c r="DY39" s="83">
        <f>Assumptions!$F$34/Assumptions!$F$13</f>
        <v>15224.833333333334</v>
      </c>
    </row>
    <row r="40" spans="2:129" x14ac:dyDescent="0.55000000000000004">
      <c r="B40" s="69"/>
      <c r="C40" s="69"/>
      <c r="D40" s="69"/>
      <c r="E40" s="69" t="s">
        <v>165</v>
      </c>
      <c r="F40" s="69"/>
      <c r="G40" s="104" t="s">
        <v>43</v>
      </c>
      <c r="H40" s="83">
        <f>SUM(J40:DY40)</f>
        <v>1922665</v>
      </c>
      <c r="I40" s="83"/>
      <c r="J40" s="83">
        <f>IF(J$3=Assumptions!$F$10,Assumptions!$F$39-Assumptions!$F$40,0)</f>
        <v>1922665</v>
      </c>
      <c r="K40" s="83">
        <f>IF(K$3=Assumptions!$F$10,Assumptions!$F$39-Assumptions!$F$40,0)</f>
        <v>0</v>
      </c>
      <c r="L40" s="83">
        <f>IF(L$3=Assumptions!$F$10,Assumptions!$F$39-Assumptions!$F$40,0)</f>
        <v>0</v>
      </c>
      <c r="M40" s="83">
        <f>IF(M$3=Assumptions!$F$10,Assumptions!$F$39-Assumptions!$F$40,0)</f>
        <v>0</v>
      </c>
      <c r="N40" s="83">
        <f>IF(N$3=Assumptions!$F$10,Assumptions!$F$39-Assumptions!$F$40,0)</f>
        <v>0</v>
      </c>
      <c r="O40" s="83">
        <f>IF(O$3=Assumptions!$F$10,Assumptions!$F$39-Assumptions!$F$40,0)</f>
        <v>0</v>
      </c>
      <c r="P40" s="83">
        <f>IF(P$3=Assumptions!$F$10,Assumptions!$F$39-Assumptions!$F$40,0)</f>
        <v>0</v>
      </c>
      <c r="Q40" s="83">
        <f>IF(Q$3=Assumptions!$F$10,Assumptions!$F$39-Assumptions!$F$40,0)</f>
        <v>0</v>
      </c>
      <c r="R40" s="83">
        <f>IF(R$3=Assumptions!$F$10,Assumptions!$F$39-Assumptions!$F$40,0)</f>
        <v>0</v>
      </c>
      <c r="S40" s="83">
        <f>IF(S$3=Assumptions!$F$10,Assumptions!$F$39-Assumptions!$F$40,0)</f>
        <v>0</v>
      </c>
      <c r="T40" s="83">
        <f>IF(T$3=Assumptions!$F$10,Assumptions!$F$39-Assumptions!$F$40,0)</f>
        <v>0</v>
      </c>
      <c r="U40" s="83">
        <f>IF(U$3=Assumptions!$F$10,Assumptions!$F$39-Assumptions!$F$40,0)</f>
        <v>0</v>
      </c>
      <c r="V40" s="83">
        <f>IF(V$3=Assumptions!$F$10,Assumptions!$F$39-Assumptions!$F$40,0)</f>
        <v>0</v>
      </c>
      <c r="W40" s="83">
        <f>IF(W$3=Assumptions!$F$10,Assumptions!$F$39-Assumptions!$F$40,0)</f>
        <v>0</v>
      </c>
      <c r="X40" s="83">
        <f>IF(X$3=Assumptions!$F$10,Assumptions!$F$39-Assumptions!$F$40,0)</f>
        <v>0</v>
      </c>
      <c r="Y40" s="83">
        <f>IF(Y$3=Assumptions!$F$10,Assumptions!$F$39-Assumptions!$F$40,0)</f>
        <v>0</v>
      </c>
      <c r="Z40" s="83">
        <f>IF(Z$3=Assumptions!$F$10,Assumptions!$F$39-Assumptions!$F$40,0)</f>
        <v>0</v>
      </c>
      <c r="AA40" s="83">
        <f>IF(AA$3=Assumptions!$F$10,Assumptions!$F$39-Assumptions!$F$40,0)</f>
        <v>0</v>
      </c>
      <c r="AB40" s="83">
        <f>IF(AB$3=Assumptions!$F$10,Assumptions!$F$39-Assumptions!$F$40,0)</f>
        <v>0</v>
      </c>
      <c r="AC40" s="83">
        <f>IF(AC$3=Assumptions!$F$10,Assumptions!$F$39-Assumptions!$F$40,0)</f>
        <v>0</v>
      </c>
      <c r="AD40" s="83">
        <f>IF(AD$3=Assumptions!$F$10,Assumptions!$F$39-Assumptions!$F$40,0)</f>
        <v>0</v>
      </c>
      <c r="AE40" s="83">
        <f>IF(AE$3=Assumptions!$F$10,Assumptions!$F$39-Assumptions!$F$40,0)</f>
        <v>0</v>
      </c>
      <c r="AF40" s="83">
        <f>IF(AF$3=Assumptions!$F$10,Assumptions!$F$39-Assumptions!$F$40,0)</f>
        <v>0</v>
      </c>
      <c r="AG40" s="83">
        <f>IF(AG$3=Assumptions!$F$10,Assumptions!$F$39-Assumptions!$F$40,0)</f>
        <v>0</v>
      </c>
      <c r="AH40" s="83">
        <f>IF(AH$3=Assumptions!$F$10,Assumptions!$F$39-Assumptions!$F$40,0)</f>
        <v>0</v>
      </c>
      <c r="AI40" s="83">
        <f>IF(AI$3=Assumptions!$F$10,Assumptions!$F$39-Assumptions!$F$40,0)</f>
        <v>0</v>
      </c>
      <c r="AJ40" s="83">
        <f>IF(AJ$3=Assumptions!$F$10,Assumptions!$F$39-Assumptions!$F$40,0)</f>
        <v>0</v>
      </c>
      <c r="AK40" s="83">
        <f>IF(AK$3=Assumptions!$F$10,Assumptions!$F$39-Assumptions!$F$40,0)</f>
        <v>0</v>
      </c>
      <c r="AL40" s="83">
        <f>IF(AL$3=Assumptions!$F$10,Assumptions!$F$39-Assumptions!$F$40,0)</f>
        <v>0</v>
      </c>
      <c r="AM40" s="83">
        <f>IF(AM$3=Assumptions!$F$10,Assumptions!$F$39-Assumptions!$F$40,0)</f>
        <v>0</v>
      </c>
      <c r="AN40" s="83">
        <f>IF(AN$3=Assumptions!$F$10,Assumptions!$F$39-Assumptions!$F$40,0)</f>
        <v>0</v>
      </c>
      <c r="AO40" s="83">
        <f>IF(AO$3=Assumptions!$F$10,Assumptions!$F$39-Assumptions!$F$40,0)</f>
        <v>0</v>
      </c>
      <c r="AP40" s="83">
        <f>IF(AP$3=Assumptions!$F$10,Assumptions!$F$39-Assumptions!$F$40,0)</f>
        <v>0</v>
      </c>
      <c r="AQ40" s="83">
        <f>IF(AQ$3=Assumptions!$F$10,Assumptions!$F$39-Assumptions!$F$40,0)</f>
        <v>0</v>
      </c>
      <c r="AR40" s="83">
        <f>IF(AR$3=Assumptions!$F$10,Assumptions!$F$39-Assumptions!$F$40,0)</f>
        <v>0</v>
      </c>
      <c r="AS40" s="83">
        <f>IF(AS$3=Assumptions!$F$10,Assumptions!$F$39-Assumptions!$F$40,0)</f>
        <v>0</v>
      </c>
      <c r="AT40" s="83">
        <f>IF(AT$3=Assumptions!$F$10,Assumptions!$F$39-Assumptions!$F$40,0)</f>
        <v>0</v>
      </c>
      <c r="AU40" s="83">
        <f>IF(AU$3=Assumptions!$F$10,Assumptions!$F$39-Assumptions!$F$40,0)</f>
        <v>0</v>
      </c>
      <c r="AV40" s="83">
        <f>IF(AV$3=Assumptions!$F$10,Assumptions!$F$39-Assumptions!$F$40,0)</f>
        <v>0</v>
      </c>
      <c r="AW40" s="83">
        <f>IF(AW$3=Assumptions!$F$10,Assumptions!$F$39-Assumptions!$F$40,0)</f>
        <v>0</v>
      </c>
      <c r="AX40" s="83">
        <f>IF(AX$3=Assumptions!$F$10,Assumptions!$F$39-Assumptions!$F$40,0)</f>
        <v>0</v>
      </c>
      <c r="AY40" s="83">
        <f>IF(AY$3=Assumptions!$F$10,Assumptions!$F$39-Assumptions!$F$40,0)</f>
        <v>0</v>
      </c>
      <c r="AZ40" s="83">
        <f>IF(AZ$3=Assumptions!$F$10,Assumptions!$F$39-Assumptions!$F$40,0)</f>
        <v>0</v>
      </c>
      <c r="BA40" s="83">
        <f>IF(BA$3=Assumptions!$F$10,Assumptions!$F$39-Assumptions!$F$40,0)</f>
        <v>0</v>
      </c>
      <c r="BB40" s="83">
        <f>IF(BB$3=Assumptions!$F$10,Assumptions!$F$39-Assumptions!$F$40,0)</f>
        <v>0</v>
      </c>
      <c r="BC40" s="83">
        <f>IF(BC$3=Assumptions!$F$10,Assumptions!$F$39-Assumptions!$F$40,0)</f>
        <v>0</v>
      </c>
      <c r="BD40" s="83">
        <f>IF(BD$3=Assumptions!$F$10,Assumptions!$F$39-Assumptions!$F$40,0)</f>
        <v>0</v>
      </c>
      <c r="BE40" s="83">
        <f>IF(BE$3=Assumptions!$F$10,Assumptions!$F$39-Assumptions!$F$40,0)</f>
        <v>0</v>
      </c>
      <c r="BF40" s="83">
        <f>IF(BF$3=Assumptions!$F$10,Assumptions!$F$39-Assumptions!$F$40,0)</f>
        <v>0</v>
      </c>
      <c r="BG40" s="83">
        <f>IF(BG$3=Assumptions!$F$10,Assumptions!$F$39-Assumptions!$F$40,0)</f>
        <v>0</v>
      </c>
      <c r="BH40" s="83">
        <f>IF(BH$3=Assumptions!$F$10,Assumptions!$F$39-Assumptions!$F$40,0)</f>
        <v>0</v>
      </c>
      <c r="BI40" s="83">
        <f>IF(BI$3=Assumptions!$F$10,Assumptions!$F$39-Assumptions!$F$40,0)</f>
        <v>0</v>
      </c>
      <c r="BJ40" s="83">
        <f>IF(BJ$3=Assumptions!$F$10,Assumptions!$F$39-Assumptions!$F$40,0)</f>
        <v>0</v>
      </c>
      <c r="BK40" s="83">
        <f>IF(BK$3=Assumptions!$F$10,Assumptions!$F$39-Assumptions!$F$40,0)</f>
        <v>0</v>
      </c>
      <c r="BL40" s="83">
        <f>IF(BL$3=Assumptions!$F$10,Assumptions!$F$39-Assumptions!$F$40,0)</f>
        <v>0</v>
      </c>
      <c r="BM40" s="83">
        <f>IF(BM$3=Assumptions!$F$10,Assumptions!$F$39-Assumptions!$F$40,0)</f>
        <v>0</v>
      </c>
      <c r="BN40" s="83">
        <f>IF(BN$3=Assumptions!$F$10,Assumptions!$F$39-Assumptions!$F$40,0)</f>
        <v>0</v>
      </c>
      <c r="BO40" s="83">
        <f>IF(BO$3=Assumptions!$F$10,Assumptions!$F$39-Assumptions!$F$40,0)</f>
        <v>0</v>
      </c>
      <c r="BP40" s="83">
        <f>IF(BP$3=Assumptions!$F$10,Assumptions!$F$39-Assumptions!$F$40,0)</f>
        <v>0</v>
      </c>
      <c r="BQ40" s="83">
        <f>IF(BQ$3=Assumptions!$F$10,Assumptions!$F$39-Assumptions!$F$40,0)</f>
        <v>0</v>
      </c>
      <c r="BR40" s="83">
        <f>IF(BR$3=Assumptions!$F$10,Assumptions!$F$39-Assumptions!$F$40,0)</f>
        <v>0</v>
      </c>
      <c r="BS40" s="83">
        <f>IF(BS$3=Assumptions!$F$10,Assumptions!$F$39-Assumptions!$F$40,0)</f>
        <v>0</v>
      </c>
      <c r="BT40" s="83">
        <f>IF(BT$3=Assumptions!$F$10,Assumptions!$F$39-Assumptions!$F$40,0)</f>
        <v>0</v>
      </c>
      <c r="BU40" s="83">
        <f>IF(BU$3=Assumptions!$F$10,Assumptions!$F$39-Assumptions!$F$40,0)</f>
        <v>0</v>
      </c>
      <c r="BV40" s="83">
        <f>IF(BV$3=Assumptions!$F$10,Assumptions!$F$39-Assumptions!$F$40,0)</f>
        <v>0</v>
      </c>
      <c r="BW40" s="83">
        <f>IF(BW$3=Assumptions!$F$10,Assumptions!$F$39-Assumptions!$F$40,0)</f>
        <v>0</v>
      </c>
      <c r="BX40" s="83">
        <f>IF(BX$3=Assumptions!$F$10,Assumptions!$F$39-Assumptions!$F$40,0)</f>
        <v>0</v>
      </c>
      <c r="BY40" s="83">
        <f>IF(BY$3=Assumptions!$F$10,Assumptions!$F$39-Assumptions!$F$40,0)</f>
        <v>0</v>
      </c>
      <c r="BZ40" s="83">
        <f>IF(BZ$3=Assumptions!$F$10,Assumptions!$F$39-Assumptions!$F$40,0)</f>
        <v>0</v>
      </c>
      <c r="CA40" s="83">
        <f>IF(CA$3=Assumptions!$F$10,Assumptions!$F$39-Assumptions!$F$40,0)</f>
        <v>0</v>
      </c>
      <c r="CB40" s="83">
        <f>IF(CB$3=Assumptions!$F$10,Assumptions!$F$39-Assumptions!$F$40,0)</f>
        <v>0</v>
      </c>
      <c r="CC40" s="83">
        <f>IF(CC$3=Assumptions!$F$10,Assumptions!$F$39-Assumptions!$F$40,0)</f>
        <v>0</v>
      </c>
      <c r="CD40" s="83">
        <f>IF(CD$3=Assumptions!$F$10,Assumptions!$F$39-Assumptions!$F$40,0)</f>
        <v>0</v>
      </c>
      <c r="CE40" s="83">
        <f>IF(CE$3=Assumptions!$F$10,Assumptions!$F$39-Assumptions!$F$40,0)</f>
        <v>0</v>
      </c>
      <c r="CF40" s="83">
        <f>IF(CF$3=Assumptions!$F$10,Assumptions!$F$39-Assumptions!$F$40,0)</f>
        <v>0</v>
      </c>
      <c r="CG40" s="83">
        <f>IF(CG$3=Assumptions!$F$10,Assumptions!$F$39-Assumptions!$F$40,0)</f>
        <v>0</v>
      </c>
      <c r="CH40" s="83">
        <f>IF(CH$3=Assumptions!$F$10,Assumptions!$F$39-Assumptions!$F$40,0)</f>
        <v>0</v>
      </c>
      <c r="CI40" s="83">
        <f>IF(CI$3=Assumptions!$F$10,Assumptions!$F$39-Assumptions!$F$40,0)</f>
        <v>0</v>
      </c>
      <c r="CJ40" s="83">
        <f>IF(CJ$3=Assumptions!$F$10,Assumptions!$F$39-Assumptions!$F$40,0)</f>
        <v>0</v>
      </c>
      <c r="CK40" s="83">
        <f>IF(CK$3=Assumptions!$F$10,Assumptions!$F$39-Assumptions!$F$40,0)</f>
        <v>0</v>
      </c>
      <c r="CL40" s="83">
        <f>IF(CL$3=Assumptions!$F$10,Assumptions!$F$39-Assumptions!$F$40,0)</f>
        <v>0</v>
      </c>
      <c r="CM40" s="83">
        <f>IF(CM$3=Assumptions!$F$10,Assumptions!$F$39-Assumptions!$F$40,0)</f>
        <v>0</v>
      </c>
      <c r="CN40" s="83">
        <f>IF(CN$3=Assumptions!$F$10,Assumptions!$F$39-Assumptions!$F$40,0)</f>
        <v>0</v>
      </c>
      <c r="CO40" s="83">
        <f>IF(CO$3=Assumptions!$F$10,Assumptions!$F$39-Assumptions!$F$40,0)</f>
        <v>0</v>
      </c>
      <c r="CP40" s="83">
        <f>IF(CP$3=Assumptions!$F$10,Assumptions!$F$39-Assumptions!$F$40,0)</f>
        <v>0</v>
      </c>
      <c r="CQ40" s="83">
        <f>IF(CQ$3=Assumptions!$F$10,Assumptions!$F$39-Assumptions!$F$40,0)</f>
        <v>0</v>
      </c>
      <c r="CR40" s="83">
        <f>IF(CR$3=Assumptions!$F$10,Assumptions!$F$39-Assumptions!$F$40,0)</f>
        <v>0</v>
      </c>
      <c r="CS40" s="83">
        <f>IF(CS$3=Assumptions!$F$10,Assumptions!$F$39-Assumptions!$F$40,0)</f>
        <v>0</v>
      </c>
      <c r="CT40" s="83">
        <f>IF(CT$3=Assumptions!$F$10,Assumptions!$F$39-Assumptions!$F$40,0)</f>
        <v>0</v>
      </c>
      <c r="CU40" s="83">
        <f>IF(CU$3=Assumptions!$F$10,Assumptions!$F$39-Assumptions!$F$40,0)</f>
        <v>0</v>
      </c>
      <c r="CV40" s="83">
        <f>IF(CV$3=Assumptions!$F$10,Assumptions!$F$39-Assumptions!$F$40,0)</f>
        <v>0</v>
      </c>
      <c r="CW40" s="83">
        <f>IF(CW$3=Assumptions!$F$10,Assumptions!$F$39-Assumptions!$F$40,0)</f>
        <v>0</v>
      </c>
      <c r="CX40" s="83">
        <f>IF(CX$3=Assumptions!$F$10,Assumptions!$F$39-Assumptions!$F$40,0)</f>
        <v>0</v>
      </c>
      <c r="CY40" s="83">
        <f>IF(CY$3=Assumptions!$F$10,Assumptions!$F$39-Assumptions!$F$40,0)</f>
        <v>0</v>
      </c>
      <c r="CZ40" s="83">
        <f>IF(CZ$3=Assumptions!$F$10,Assumptions!$F$39-Assumptions!$F$40,0)</f>
        <v>0</v>
      </c>
      <c r="DA40" s="83">
        <f>IF(DA$3=Assumptions!$F$10,Assumptions!$F$39-Assumptions!$F$40,0)</f>
        <v>0</v>
      </c>
      <c r="DB40" s="83">
        <f>IF(DB$3=Assumptions!$F$10,Assumptions!$F$39-Assumptions!$F$40,0)</f>
        <v>0</v>
      </c>
      <c r="DC40" s="83">
        <f>IF(DC$3=Assumptions!$F$10,Assumptions!$F$39-Assumptions!$F$40,0)</f>
        <v>0</v>
      </c>
      <c r="DD40" s="83">
        <f>IF(DD$3=Assumptions!$F$10,Assumptions!$F$39-Assumptions!$F$40,0)</f>
        <v>0</v>
      </c>
      <c r="DE40" s="83">
        <f>IF(DE$3=Assumptions!$F$10,Assumptions!$F$39-Assumptions!$F$40,0)</f>
        <v>0</v>
      </c>
      <c r="DF40" s="83">
        <f>IF(DF$3=Assumptions!$F$10,Assumptions!$F$39-Assumptions!$F$40,0)</f>
        <v>0</v>
      </c>
      <c r="DG40" s="83">
        <f>IF(DG$3=Assumptions!$F$10,Assumptions!$F$39-Assumptions!$F$40,0)</f>
        <v>0</v>
      </c>
      <c r="DH40" s="83">
        <f>IF(DH$3=Assumptions!$F$10,Assumptions!$F$39-Assumptions!$F$40,0)</f>
        <v>0</v>
      </c>
      <c r="DI40" s="83">
        <f>IF(DI$3=Assumptions!$F$10,Assumptions!$F$39-Assumptions!$F$40,0)</f>
        <v>0</v>
      </c>
      <c r="DJ40" s="83">
        <f>IF(DJ$3=Assumptions!$F$10,Assumptions!$F$39-Assumptions!$F$40,0)</f>
        <v>0</v>
      </c>
      <c r="DK40" s="83">
        <f>IF(DK$3=Assumptions!$F$10,Assumptions!$F$39-Assumptions!$F$40,0)</f>
        <v>0</v>
      </c>
      <c r="DL40" s="83">
        <f>IF(DL$3=Assumptions!$F$10,Assumptions!$F$39-Assumptions!$F$40,0)</f>
        <v>0</v>
      </c>
      <c r="DM40" s="83">
        <f>IF(DM$3=Assumptions!$F$10,Assumptions!$F$39-Assumptions!$F$40,0)</f>
        <v>0</v>
      </c>
      <c r="DN40" s="83">
        <f>IF(DN$3=Assumptions!$F$10,Assumptions!$F$39-Assumptions!$F$40,0)</f>
        <v>0</v>
      </c>
      <c r="DO40" s="83">
        <f>IF(DO$3=Assumptions!$F$10,Assumptions!$F$39-Assumptions!$F$40,0)</f>
        <v>0</v>
      </c>
      <c r="DP40" s="83">
        <f>IF(DP$3=Assumptions!$F$10,Assumptions!$F$39-Assumptions!$F$40,0)</f>
        <v>0</v>
      </c>
      <c r="DQ40" s="83">
        <f>IF(DQ$3=Assumptions!$F$10,Assumptions!$F$39-Assumptions!$F$40,0)</f>
        <v>0</v>
      </c>
      <c r="DR40" s="83">
        <f>IF(DR$3=Assumptions!$F$10,Assumptions!$F$39-Assumptions!$F$40,0)</f>
        <v>0</v>
      </c>
      <c r="DS40" s="83">
        <f>IF(DS$3=Assumptions!$F$10,Assumptions!$F$39-Assumptions!$F$40,0)</f>
        <v>0</v>
      </c>
      <c r="DT40" s="83">
        <f>IF(DT$3=Assumptions!$F$10,Assumptions!$F$39-Assumptions!$F$40,0)</f>
        <v>0</v>
      </c>
      <c r="DU40" s="83">
        <f>IF(DU$3=Assumptions!$F$10,Assumptions!$F$39-Assumptions!$F$40,0)</f>
        <v>0</v>
      </c>
      <c r="DV40" s="83">
        <f>IF(DV$3=Assumptions!$F$10,Assumptions!$F$39-Assumptions!$F$40,0)</f>
        <v>0</v>
      </c>
      <c r="DW40" s="83">
        <f>IF(DW$3=Assumptions!$F$10,Assumptions!$F$39-Assumptions!$F$40,0)</f>
        <v>0</v>
      </c>
      <c r="DX40" s="83">
        <f>IF(DX$3=Assumptions!$F$10,Assumptions!$F$39-Assumptions!$F$40,0)</f>
        <v>0</v>
      </c>
      <c r="DY40" s="83">
        <f>IF(DY$3=Assumptions!$F$10,Assumptions!$F$39-Assumptions!$F$40,0)</f>
        <v>0</v>
      </c>
    </row>
    <row r="41" spans="2:129" x14ac:dyDescent="0.55000000000000004">
      <c r="B41" s="69"/>
      <c r="C41" s="69"/>
      <c r="D41" s="69"/>
      <c r="E41" s="69" t="s">
        <v>81</v>
      </c>
      <c r="F41" s="69"/>
      <c r="G41" s="104" t="s">
        <v>43</v>
      </c>
      <c r="H41" s="83">
        <f>SUM(J41:DY41)</f>
        <v>725000</v>
      </c>
      <c r="I41" s="83"/>
      <c r="J41" s="83">
        <f>IF(J$3=Assumptions!$F$10,Assumptions!$F$41,0)</f>
        <v>725000</v>
      </c>
      <c r="K41" s="83">
        <f>IF(K$3=Assumptions!$F$10,Assumptions!$F$41,0)</f>
        <v>0</v>
      </c>
      <c r="L41" s="83">
        <f>IF(L$3=Assumptions!$F$10,Assumptions!$F$41,0)</f>
        <v>0</v>
      </c>
      <c r="M41" s="83">
        <f>IF(M$3=Assumptions!$F$10,Assumptions!$F$41,0)</f>
        <v>0</v>
      </c>
      <c r="N41" s="83">
        <f>IF(N$3=Assumptions!$F$10,Assumptions!$F$41,0)</f>
        <v>0</v>
      </c>
      <c r="O41" s="83">
        <f>IF(O$3=Assumptions!$F$10,Assumptions!$F$41,0)</f>
        <v>0</v>
      </c>
      <c r="P41" s="83">
        <f>IF(P$3=Assumptions!$F$10,Assumptions!$F$41,0)</f>
        <v>0</v>
      </c>
      <c r="Q41" s="83">
        <f>IF(Q$3=Assumptions!$F$10,Assumptions!$F$41,0)</f>
        <v>0</v>
      </c>
      <c r="R41" s="83">
        <f>IF(R$3=Assumptions!$F$10,Assumptions!$F$41,0)</f>
        <v>0</v>
      </c>
      <c r="S41" s="83">
        <f>IF(S$3=Assumptions!$F$10,Assumptions!$F$41,0)</f>
        <v>0</v>
      </c>
      <c r="T41" s="83">
        <f>IF(T$3=Assumptions!$F$10,Assumptions!$F$41,0)</f>
        <v>0</v>
      </c>
      <c r="U41" s="83">
        <f>IF(U$3=Assumptions!$F$10,Assumptions!$F$41,0)</f>
        <v>0</v>
      </c>
      <c r="V41" s="83">
        <f>IF(V$3=Assumptions!$F$10,Assumptions!$F$41,0)</f>
        <v>0</v>
      </c>
      <c r="W41" s="83">
        <f>IF(W$3=Assumptions!$F$10,Assumptions!$F$41,0)</f>
        <v>0</v>
      </c>
      <c r="X41" s="83">
        <f>IF(X$3=Assumptions!$F$10,Assumptions!$F$41,0)</f>
        <v>0</v>
      </c>
      <c r="Y41" s="83">
        <f>IF(Y$3=Assumptions!$F$10,Assumptions!$F$41,0)</f>
        <v>0</v>
      </c>
      <c r="Z41" s="83">
        <f>IF(Z$3=Assumptions!$F$10,Assumptions!$F$41,0)</f>
        <v>0</v>
      </c>
      <c r="AA41" s="83">
        <f>IF(AA$3=Assumptions!$F$10,Assumptions!$F$41,0)</f>
        <v>0</v>
      </c>
      <c r="AB41" s="83">
        <f>IF(AB$3=Assumptions!$F$10,Assumptions!$F$41,0)</f>
        <v>0</v>
      </c>
      <c r="AC41" s="83">
        <f>IF(AC$3=Assumptions!$F$10,Assumptions!$F$41,0)</f>
        <v>0</v>
      </c>
      <c r="AD41" s="83">
        <f>IF(AD$3=Assumptions!$F$10,Assumptions!$F$41,0)</f>
        <v>0</v>
      </c>
      <c r="AE41" s="83">
        <f>IF(AE$3=Assumptions!$F$10,Assumptions!$F$41,0)</f>
        <v>0</v>
      </c>
      <c r="AF41" s="83">
        <f>IF(AF$3=Assumptions!$F$10,Assumptions!$F$41,0)</f>
        <v>0</v>
      </c>
      <c r="AG41" s="83">
        <f>IF(AG$3=Assumptions!$F$10,Assumptions!$F$41,0)</f>
        <v>0</v>
      </c>
      <c r="AH41" s="83">
        <f>IF(AH$3=Assumptions!$F$10,Assumptions!$F$41,0)</f>
        <v>0</v>
      </c>
      <c r="AI41" s="83">
        <f>IF(AI$3=Assumptions!$F$10,Assumptions!$F$41,0)</f>
        <v>0</v>
      </c>
      <c r="AJ41" s="83">
        <f>IF(AJ$3=Assumptions!$F$10,Assumptions!$F$41,0)</f>
        <v>0</v>
      </c>
      <c r="AK41" s="83">
        <f>IF(AK$3=Assumptions!$F$10,Assumptions!$F$41,0)</f>
        <v>0</v>
      </c>
      <c r="AL41" s="83">
        <f>IF(AL$3=Assumptions!$F$10,Assumptions!$F$41,0)</f>
        <v>0</v>
      </c>
      <c r="AM41" s="83">
        <f>IF(AM$3=Assumptions!$F$10,Assumptions!$F$41,0)</f>
        <v>0</v>
      </c>
      <c r="AN41" s="83">
        <f>IF(AN$3=Assumptions!$F$10,Assumptions!$F$41,0)</f>
        <v>0</v>
      </c>
      <c r="AO41" s="83">
        <f>IF(AO$3=Assumptions!$F$10,Assumptions!$F$41,0)</f>
        <v>0</v>
      </c>
      <c r="AP41" s="83">
        <f>IF(AP$3=Assumptions!$F$10,Assumptions!$F$41,0)</f>
        <v>0</v>
      </c>
      <c r="AQ41" s="83">
        <f>IF(AQ$3=Assumptions!$F$10,Assumptions!$F$41,0)</f>
        <v>0</v>
      </c>
      <c r="AR41" s="83">
        <f>IF(AR$3=Assumptions!$F$10,Assumptions!$F$41,0)</f>
        <v>0</v>
      </c>
      <c r="AS41" s="83">
        <f>IF(AS$3=Assumptions!$F$10,Assumptions!$F$41,0)</f>
        <v>0</v>
      </c>
      <c r="AT41" s="83">
        <f>IF(AT$3=Assumptions!$F$10,Assumptions!$F$41,0)</f>
        <v>0</v>
      </c>
      <c r="AU41" s="83">
        <f>IF(AU$3=Assumptions!$F$10,Assumptions!$F$41,0)</f>
        <v>0</v>
      </c>
      <c r="AV41" s="83">
        <f>IF(AV$3=Assumptions!$F$10,Assumptions!$F$41,0)</f>
        <v>0</v>
      </c>
      <c r="AW41" s="83">
        <f>IF(AW$3=Assumptions!$F$10,Assumptions!$F$41,0)</f>
        <v>0</v>
      </c>
      <c r="AX41" s="83">
        <f>IF(AX$3=Assumptions!$F$10,Assumptions!$F$41,0)</f>
        <v>0</v>
      </c>
      <c r="AY41" s="83">
        <f>IF(AY$3=Assumptions!$F$10,Assumptions!$F$41,0)</f>
        <v>0</v>
      </c>
      <c r="AZ41" s="83">
        <f>IF(AZ$3=Assumptions!$F$10,Assumptions!$F$41,0)</f>
        <v>0</v>
      </c>
      <c r="BA41" s="83">
        <f>IF(BA$3=Assumptions!$F$10,Assumptions!$F$41,0)</f>
        <v>0</v>
      </c>
      <c r="BB41" s="83">
        <f>IF(BB$3=Assumptions!$F$10,Assumptions!$F$41,0)</f>
        <v>0</v>
      </c>
      <c r="BC41" s="83">
        <f>IF(BC$3=Assumptions!$F$10,Assumptions!$F$41,0)</f>
        <v>0</v>
      </c>
      <c r="BD41" s="83">
        <f>IF(BD$3=Assumptions!$F$10,Assumptions!$F$41,0)</f>
        <v>0</v>
      </c>
      <c r="BE41" s="83">
        <f>IF(BE$3=Assumptions!$F$10,Assumptions!$F$41,0)</f>
        <v>0</v>
      </c>
      <c r="BF41" s="83">
        <f>IF(BF$3=Assumptions!$F$10,Assumptions!$F$41,0)</f>
        <v>0</v>
      </c>
      <c r="BG41" s="83">
        <f>IF(BG$3=Assumptions!$F$10,Assumptions!$F$41,0)</f>
        <v>0</v>
      </c>
      <c r="BH41" s="83">
        <f>IF(BH$3=Assumptions!$F$10,Assumptions!$F$41,0)</f>
        <v>0</v>
      </c>
      <c r="BI41" s="83">
        <f>IF(BI$3=Assumptions!$F$10,Assumptions!$F$41,0)</f>
        <v>0</v>
      </c>
      <c r="BJ41" s="83">
        <f>IF(BJ$3=Assumptions!$F$10,Assumptions!$F$41,0)</f>
        <v>0</v>
      </c>
      <c r="BK41" s="83">
        <f>IF(BK$3=Assumptions!$F$10,Assumptions!$F$41,0)</f>
        <v>0</v>
      </c>
      <c r="BL41" s="83">
        <f>IF(BL$3=Assumptions!$F$10,Assumptions!$F$41,0)</f>
        <v>0</v>
      </c>
      <c r="BM41" s="83">
        <f>IF(BM$3=Assumptions!$F$10,Assumptions!$F$41,0)</f>
        <v>0</v>
      </c>
      <c r="BN41" s="83">
        <f>IF(BN$3=Assumptions!$F$10,Assumptions!$F$41,0)</f>
        <v>0</v>
      </c>
      <c r="BO41" s="83">
        <f>IF(BO$3=Assumptions!$F$10,Assumptions!$F$41,0)</f>
        <v>0</v>
      </c>
      <c r="BP41" s="83">
        <f>IF(BP$3=Assumptions!$F$10,Assumptions!$F$41,0)</f>
        <v>0</v>
      </c>
      <c r="BQ41" s="83">
        <f>IF(BQ$3=Assumptions!$F$10,Assumptions!$F$41,0)</f>
        <v>0</v>
      </c>
      <c r="BR41" s="83">
        <f>IF(BR$3=Assumptions!$F$10,Assumptions!$F$41,0)</f>
        <v>0</v>
      </c>
      <c r="BS41" s="83">
        <f>IF(BS$3=Assumptions!$F$10,Assumptions!$F$41,0)</f>
        <v>0</v>
      </c>
      <c r="BT41" s="83">
        <f>IF(BT$3=Assumptions!$F$10,Assumptions!$F$41,0)</f>
        <v>0</v>
      </c>
      <c r="BU41" s="83">
        <f>IF(BU$3=Assumptions!$F$10,Assumptions!$F$41,0)</f>
        <v>0</v>
      </c>
      <c r="BV41" s="83">
        <f>IF(BV$3=Assumptions!$F$10,Assumptions!$F$41,0)</f>
        <v>0</v>
      </c>
      <c r="BW41" s="83">
        <f>IF(BW$3=Assumptions!$F$10,Assumptions!$F$41,0)</f>
        <v>0</v>
      </c>
      <c r="BX41" s="83">
        <f>IF(BX$3=Assumptions!$F$10,Assumptions!$F$41,0)</f>
        <v>0</v>
      </c>
      <c r="BY41" s="83">
        <f>IF(BY$3=Assumptions!$F$10,Assumptions!$F$41,0)</f>
        <v>0</v>
      </c>
      <c r="BZ41" s="83">
        <f>IF(BZ$3=Assumptions!$F$10,Assumptions!$F$41,0)</f>
        <v>0</v>
      </c>
      <c r="CA41" s="83">
        <f>IF(CA$3=Assumptions!$F$10,Assumptions!$F$41,0)</f>
        <v>0</v>
      </c>
      <c r="CB41" s="83">
        <f>IF(CB$3=Assumptions!$F$10,Assumptions!$F$41,0)</f>
        <v>0</v>
      </c>
      <c r="CC41" s="83">
        <f>IF(CC$3=Assumptions!$F$10,Assumptions!$F$41,0)</f>
        <v>0</v>
      </c>
      <c r="CD41" s="83">
        <f>IF(CD$3=Assumptions!$F$10,Assumptions!$F$41,0)</f>
        <v>0</v>
      </c>
      <c r="CE41" s="83">
        <f>IF(CE$3=Assumptions!$F$10,Assumptions!$F$41,0)</f>
        <v>0</v>
      </c>
      <c r="CF41" s="83">
        <f>IF(CF$3=Assumptions!$F$10,Assumptions!$F$41,0)</f>
        <v>0</v>
      </c>
      <c r="CG41" s="83">
        <f>IF(CG$3=Assumptions!$F$10,Assumptions!$F$41,0)</f>
        <v>0</v>
      </c>
      <c r="CH41" s="83">
        <f>IF(CH$3=Assumptions!$F$10,Assumptions!$F$41,0)</f>
        <v>0</v>
      </c>
      <c r="CI41" s="83">
        <f>IF(CI$3=Assumptions!$F$10,Assumptions!$F$41,0)</f>
        <v>0</v>
      </c>
      <c r="CJ41" s="83">
        <f>IF(CJ$3=Assumptions!$F$10,Assumptions!$F$41,0)</f>
        <v>0</v>
      </c>
      <c r="CK41" s="83">
        <f>IF(CK$3=Assumptions!$F$10,Assumptions!$F$41,0)</f>
        <v>0</v>
      </c>
      <c r="CL41" s="83">
        <f>IF(CL$3=Assumptions!$F$10,Assumptions!$F$41,0)</f>
        <v>0</v>
      </c>
      <c r="CM41" s="83">
        <f>IF(CM$3=Assumptions!$F$10,Assumptions!$F$41,0)</f>
        <v>0</v>
      </c>
      <c r="CN41" s="83">
        <f>IF(CN$3=Assumptions!$F$10,Assumptions!$F$41,0)</f>
        <v>0</v>
      </c>
      <c r="CO41" s="83">
        <f>IF(CO$3=Assumptions!$F$10,Assumptions!$F$41,0)</f>
        <v>0</v>
      </c>
      <c r="CP41" s="83">
        <f>IF(CP$3=Assumptions!$F$10,Assumptions!$F$41,0)</f>
        <v>0</v>
      </c>
      <c r="CQ41" s="83">
        <f>IF(CQ$3=Assumptions!$F$10,Assumptions!$F$41,0)</f>
        <v>0</v>
      </c>
      <c r="CR41" s="83">
        <f>IF(CR$3=Assumptions!$F$10,Assumptions!$F$41,0)</f>
        <v>0</v>
      </c>
      <c r="CS41" s="83">
        <f>IF(CS$3=Assumptions!$F$10,Assumptions!$F$41,0)</f>
        <v>0</v>
      </c>
      <c r="CT41" s="83">
        <f>IF(CT$3=Assumptions!$F$10,Assumptions!$F$41,0)</f>
        <v>0</v>
      </c>
      <c r="CU41" s="83">
        <f>IF(CU$3=Assumptions!$F$10,Assumptions!$F$41,0)</f>
        <v>0</v>
      </c>
      <c r="CV41" s="83">
        <f>IF(CV$3=Assumptions!$F$10,Assumptions!$F$41,0)</f>
        <v>0</v>
      </c>
      <c r="CW41" s="83">
        <f>IF(CW$3=Assumptions!$F$10,Assumptions!$F$41,0)</f>
        <v>0</v>
      </c>
      <c r="CX41" s="83">
        <f>IF(CX$3=Assumptions!$F$10,Assumptions!$F$41,0)</f>
        <v>0</v>
      </c>
      <c r="CY41" s="83">
        <f>IF(CY$3=Assumptions!$F$10,Assumptions!$F$41,0)</f>
        <v>0</v>
      </c>
      <c r="CZ41" s="83">
        <f>IF(CZ$3=Assumptions!$F$10,Assumptions!$F$41,0)</f>
        <v>0</v>
      </c>
      <c r="DA41" s="83">
        <f>IF(DA$3=Assumptions!$F$10,Assumptions!$F$41,0)</f>
        <v>0</v>
      </c>
      <c r="DB41" s="83">
        <f>IF(DB$3=Assumptions!$F$10,Assumptions!$F$41,0)</f>
        <v>0</v>
      </c>
      <c r="DC41" s="83">
        <f>IF(DC$3=Assumptions!$F$10,Assumptions!$F$41,0)</f>
        <v>0</v>
      </c>
      <c r="DD41" s="83">
        <f>IF(DD$3=Assumptions!$F$10,Assumptions!$F$41,0)</f>
        <v>0</v>
      </c>
      <c r="DE41" s="83">
        <f>IF(DE$3=Assumptions!$F$10,Assumptions!$F$41,0)</f>
        <v>0</v>
      </c>
      <c r="DF41" s="83">
        <f>IF(DF$3=Assumptions!$F$10,Assumptions!$F$41,0)</f>
        <v>0</v>
      </c>
      <c r="DG41" s="83">
        <f>IF(DG$3=Assumptions!$F$10,Assumptions!$F$41,0)</f>
        <v>0</v>
      </c>
      <c r="DH41" s="83">
        <f>IF(DH$3=Assumptions!$F$10,Assumptions!$F$41,0)</f>
        <v>0</v>
      </c>
      <c r="DI41" s="83">
        <f>IF(DI$3=Assumptions!$F$10,Assumptions!$F$41,0)</f>
        <v>0</v>
      </c>
      <c r="DJ41" s="83">
        <f>IF(DJ$3=Assumptions!$F$10,Assumptions!$F$41,0)</f>
        <v>0</v>
      </c>
      <c r="DK41" s="83">
        <f>IF(DK$3=Assumptions!$F$10,Assumptions!$F$41,0)</f>
        <v>0</v>
      </c>
      <c r="DL41" s="83">
        <f>IF(DL$3=Assumptions!$F$10,Assumptions!$F$41,0)</f>
        <v>0</v>
      </c>
      <c r="DM41" s="83">
        <f>IF(DM$3=Assumptions!$F$10,Assumptions!$F$41,0)</f>
        <v>0</v>
      </c>
      <c r="DN41" s="83">
        <f>IF(DN$3=Assumptions!$F$10,Assumptions!$F$41,0)</f>
        <v>0</v>
      </c>
      <c r="DO41" s="83">
        <f>IF(DO$3=Assumptions!$F$10,Assumptions!$F$41,0)</f>
        <v>0</v>
      </c>
      <c r="DP41" s="83">
        <f>IF(DP$3=Assumptions!$F$10,Assumptions!$F$41,0)</f>
        <v>0</v>
      </c>
      <c r="DQ41" s="83">
        <f>IF(DQ$3=Assumptions!$F$10,Assumptions!$F$41,0)</f>
        <v>0</v>
      </c>
      <c r="DR41" s="83">
        <f>IF(DR$3=Assumptions!$F$10,Assumptions!$F$41,0)</f>
        <v>0</v>
      </c>
      <c r="DS41" s="83">
        <f>IF(DS$3=Assumptions!$F$10,Assumptions!$F$41,0)</f>
        <v>0</v>
      </c>
      <c r="DT41" s="83">
        <f>IF(DT$3=Assumptions!$F$10,Assumptions!$F$41,0)</f>
        <v>0</v>
      </c>
      <c r="DU41" s="83">
        <f>IF(DU$3=Assumptions!$F$10,Assumptions!$F$41,0)</f>
        <v>0</v>
      </c>
      <c r="DV41" s="83">
        <f>IF(DV$3=Assumptions!$F$10,Assumptions!$F$41,0)</f>
        <v>0</v>
      </c>
      <c r="DW41" s="83">
        <f>IF(DW$3=Assumptions!$F$10,Assumptions!$F$41,0)</f>
        <v>0</v>
      </c>
      <c r="DX41" s="83">
        <f>IF(DX$3=Assumptions!$F$10,Assumptions!$F$41,0)</f>
        <v>0</v>
      </c>
      <c r="DY41" s="83">
        <f>IF(DY$3=Assumptions!$F$10,Assumptions!$F$41,0)</f>
        <v>0</v>
      </c>
    </row>
    <row r="42" spans="2:129" x14ac:dyDescent="0.55000000000000004">
      <c r="B42" s="69"/>
      <c r="C42" s="69"/>
      <c r="D42" s="69"/>
      <c r="E42" s="69" t="s">
        <v>82</v>
      </c>
      <c r="F42" s="69"/>
      <c r="G42" s="104" t="s">
        <v>43</v>
      </c>
      <c r="H42" s="83">
        <f>SUM(J42:DY42)</f>
        <v>496325</v>
      </c>
      <c r="I42" s="83"/>
      <c r="J42" s="83">
        <f>IF(J$3=Assumptions!$F$10,Assumptions!$F$42,0)</f>
        <v>496325</v>
      </c>
      <c r="K42" s="83">
        <f>IF(K$3=Assumptions!$F$10,Assumptions!$F$42,0)</f>
        <v>0</v>
      </c>
      <c r="L42" s="83">
        <f>IF(L$3=Assumptions!$F$10,Assumptions!$F$42,0)</f>
        <v>0</v>
      </c>
      <c r="M42" s="83">
        <f>IF(M$3=Assumptions!$F$10,Assumptions!$F$42,0)</f>
        <v>0</v>
      </c>
      <c r="N42" s="83">
        <f>IF(N$3=Assumptions!$F$10,Assumptions!$F$42,0)</f>
        <v>0</v>
      </c>
      <c r="O42" s="83">
        <f>IF(O$3=Assumptions!$F$10,Assumptions!$F$42,0)</f>
        <v>0</v>
      </c>
      <c r="P42" s="83">
        <f>IF(P$3=Assumptions!$F$10,Assumptions!$F$42,0)</f>
        <v>0</v>
      </c>
      <c r="Q42" s="83">
        <f>IF(Q$3=Assumptions!$F$10,Assumptions!$F$42,0)</f>
        <v>0</v>
      </c>
      <c r="R42" s="83">
        <f>IF(R$3=Assumptions!$F$10,Assumptions!$F$42,0)</f>
        <v>0</v>
      </c>
      <c r="S42" s="83">
        <f>IF(S$3=Assumptions!$F$10,Assumptions!$F$42,0)</f>
        <v>0</v>
      </c>
      <c r="T42" s="83">
        <f>IF(T$3=Assumptions!$F$10,Assumptions!$F$42,0)</f>
        <v>0</v>
      </c>
      <c r="U42" s="83">
        <f>IF(U$3=Assumptions!$F$10,Assumptions!$F$42,0)</f>
        <v>0</v>
      </c>
      <c r="V42" s="83">
        <f>IF(V$3=Assumptions!$F$10,Assumptions!$F$42,0)</f>
        <v>0</v>
      </c>
      <c r="W42" s="83">
        <f>IF(W$3=Assumptions!$F$10,Assumptions!$F$42,0)</f>
        <v>0</v>
      </c>
      <c r="X42" s="83">
        <f>IF(X$3=Assumptions!$F$10,Assumptions!$F$42,0)</f>
        <v>0</v>
      </c>
      <c r="Y42" s="83">
        <f>IF(Y$3=Assumptions!$F$10,Assumptions!$F$42,0)</f>
        <v>0</v>
      </c>
      <c r="Z42" s="83">
        <f>IF(Z$3=Assumptions!$F$10,Assumptions!$F$42,0)</f>
        <v>0</v>
      </c>
      <c r="AA42" s="83">
        <f>IF(AA$3=Assumptions!$F$10,Assumptions!$F$42,0)</f>
        <v>0</v>
      </c>
      <c r="AB42" s="83">
        <f>IF(AB$3=Assumptions!$F$10,Assumptions!$F$42,0)</f>
        <v>0</v>
      </c>
      <c r="AC42" s="83">
        <f>IF(AC$3=Assumptions!$F$10,Assumptions!$F$42,0)</f>
        <v>0</v>
      </c>
      <c r="AD42" s="83">
        <f>IF(AD$3=Assumptions!$F$10,Assumptions!$F$42,0)</f>
        <v>0</v>
      </c>
      <c r="AE42" s="83">
        <f>IF(AE$3=Assumptions!$F$10,Assumptions!$F$42,0)</f>
        <v>0</v>
      </c>
      <c r="AF42" s="83">
        <f>IF(AF$3=Assumptions!$F$10,Assumptions!$F$42,0)</f>
        <v>0</v>
      </c>
      <c r="AG42" s="83">
        <f>IF(AG$3=Assumptions!$F$10,Assumptions!$F$42,0)</f>
        <v>0</v>
      </c>
      <c r="AH42" s="83">
        <f>IF(AH$3=Assumptions!$F$10,Assumptions!$F$42,0)</f>
        <v>0</v>
      </c>
      <c r="AI42" s="83">
        <f>IF(AI$3=Assumptions!$F$10,Assumptions!$F$42,0)</f>
        <v>0</v>
      </c>
      <c r="AJ42" s="83">
        <f>IF(AJ$3=Assumptions!$F$10,Assumptions!$F$42,0)</f>
        <v>0</v>
      </c>
      <c r="AK42" s="83">
        <f>IF(AK$3=Assumptions!$F$10,Assumptions!$F$42,0)</f>
        <v>0</v>
      </c>
      <c r="AL42" s="83">
        <f>IF(AL$3=Assumptions!$F$10,Assumptions!$F$42,0)</f>
        <v>0</v>
      </c>
      <c r="AM42" s="83">
        <f>IF(AM$3=Assumptions!$F$10,Assumptions!$F$42,0)</f>
        <v>0</v>
      </c>
      <c r="AN42" s="83">
        <f>IF(AN$3=Assumptions!$F$10,Assumptions!$F$42,0)</f>
        <v>0</v>
      </c>
      <c r="AO42" s="83">
        <f>IF(AO$3=Assumptions!$F$10,Assumptions!$F$42,0)</f>
        <v>0</v>
      </c>
      <c r="AP42" s="83">
        <f>IF(AP$3=Assumptions!$F$10,Assumptions!$F$42,0)</f>
        <v>0</v>
      </c>
      <c r="AQ42" s="83">
        <f>IF(AQ$3=Assumptions!$F$10,Assumptions!$F$42,0)</f>
        <v>0</v>
      </c>
      <c r="AR42" s="83">
        <f>IF(AR$3=Assumptions!$F$10,Assumptions!$F$42,0)</f>
        <v>0</v>
      </c>
      <c r="AS42" s="83">
        <f>IF(AS$3=Assumptions!$F$10,Assumptions!$F$42,0)</f>
        <v>0</v>
      </c>
      <c r="AT42" s="83">
        <f>IF(AT$3=Assumptions!$F$10,Assumptions!$F$42,0)</f>
        <v>0</v>
      </c>
      <c r="AU42" s="83">
        <f>IF(AU$3=Assumptions!$F$10,Assumptions!$F$42,0)</f>
        <v>0</v>
      </c>
      <c r="AV42" s="83">
        <f>IF(AV$3=Assumptions!$F$10,Assumptions!$F$42,0)</f>
        <v>0</v>
      </c>
      <c r="AW42" s="83">
        <f>IF(AW$3=Assumptions!$F$10,Assumptions!$F$42,0)</f>
        <v>0</v>
      </c>
      <c r="AX42" s="83">
        <f>IF(AX$3=Assumptions!$F$10,Assumptions!$F$42,0)</f>
        <v>0</v>
      </c>
      <c r="AY42" s="83">
        <f>IF(AY$3=Assumptions!$F$10,Assumptions!$F$42,0)</f>
        <v>0</v>
      </c>
      <c r="AZ42" s="83">
        <f>IF(AZ$3=Assumptions!$F$10,Assumptions!$F$42,0)</f>
        <v>0</v>
      </c>
      <c r="BA42" s="83">
        <f>IF(BA$3=Assumptions!$F$10,Assumptions!$F$42,0)</f>
        <v>0</v>
      </c>
      <c r="BB42" s="83">
        <f>IF(BB$3=Assumptions!$F$10,Assumptions!$F$42,0)</f>
        <v>0</v>
      </c>
      <c r="BC42" s="83">
        <f>IF(BC$3=Assumptions!$F$10,Assumptions!$F$42,0)</f>
        <v>0</v>
      </c>
      <c r="BD42" s="83">
        <f>IF(BD$3=Assumptions!$F$10,Assumptions!$F$42,0)</f>
        <v>0</v>
      </c>
      <c r="BE42" s="83">
        <f>IF(BE$3=Assumptions!$F$10,Assumptions!$F$42,0)</f>
        <v>0</v>
      </c>
      <c r="BF42" s="83">
        <f>IF(BF$3=Assumptions!$F$10,Assumptions!$F$42,0)</f>
        <v>0</v>
      </c>
      <c r="BG42" s="83">
        <f>IF(BG$3=Assumptions!$F$10,Assumptions!$F$42,0)</f>
        <v>0</v>
      </c>
      <c r="BH42" s="83">
        <f>IF(BH$3=Assumptions!$F$10,Assumptions!$F$42,0)</f>
        <v>0</v>
      </c>
      <c r="BI42" s="83">
        <f>IF(BI$3=Assumptions!$F$10,Assumptions!$F$42,0)</f>
        <v>0</v>
      </c>
      <c r="BJ42" s="83">
        <f>IF(BJ$3=Assumptions!$F$10,Assumptions!$F$42,0)</f>
        <v>0</v>
      </c>
      <c r="BK42" s="83">
        <f>IF(BK$3=Assumptions!$F$10,Assumptions!$F$42,0)</f>
        <v>0</v>
      </c>
      <c r="BL42" s="83">
        <f>IF(BL$3=Assumptions!$F$10,Assumptions!$F$42,0)</f>
        <v>0</v>
      </c>
      <c r="BM42" s="83">
        <f>IF(BM$3=Assumptions!$F$10,Assumptions!$F$42,0)</f>
        <v>0</v>
      </c>
      <c r="BN42" s="83">
        <f>IF(BN$3=Assumptions!$F$10,Assumptions!$F$42,0)</f>
        <v>0</v>
      </c>
      <c r="BO42" s="83">
        <f>IF(BO$3=Assumptions!$F$10,Assumptions!$F$42,0)</f>
        <v>0</v>
      </c>
      <c r="BP42" s="83">
        <f>IF(BP$3=Assumptions!$F$10,Assumptions!$F$42,0)</f>
        <v>0</v>
      </c>
      <c r="BQ42" s="83">
        <f>IF(BQ$3=Assumptions!$F$10,Assumptions!$F$42,0)</f>
        <v>0</v>
      </c>
      <c r="BR42" s="83">
        <f>IF(BR$3=Assumptions!$F$10,Assumptions!$F$42,0)</f>
        <v>0</v>
      </c>
      <c r="BS42" s="83">
        <f>IF(BS$3=Assumptions!$F$10,Assumptions!$F$42,0)</f>
        <v>0</v>
      </c>
      <c r="BT42" s="83">
        <f>IF(BT$3=Assumptions!$F$10,Assumptions!$F$42,0)</f>
        <v>0</v>
      </c>
      <c r="BU42" s="83">
        <f>IF(BU$3=Assumptions!$F$10,Assumptions!$F$42,0)</f>
        <v>0</v>
      </c>
      <c r="BV42" s="83">
        <f>IF(BV$3=Assumptions!$F$10,Assumptions!$F$42,0)</f>
        <v>0</v>
      </c>
      <c r="BW42" s="83">
        <f>IF(BW$3=Assumptions!$F$10,Assumptions!$F$42,0)</f>
        <v>0</v>
      </c>
      <c r="BX42" s="83">
        <f>IF(BX$3=Assumptions!$F$10,Assumptions!$F$42,0)</f>
        <v>0</v>
      </c>
      <c r="BY42" s="83">
        <f>IF(BY$3=Assumptions!$F$10,Assumptions!$F$42,0)</f>
        <v>0</v>
      </c>
      <c r="BZ42" s="83">
        <f>IF(BZ$3=Assumptions!$F$10,Assumptions!$F$42,0)</f>
        <v>0</v>
      </c>
      <c r="CA42" s="83">
        <f>IF(CA$3=Assumptions!$F$10,Assumptions!$F$42,0)</f>
        <v>0</v>
      </c>
      <c r="CB42" s="83">
        <f>IF(CB$3=Assumptions!$F$10,Assumptions!$F$42,0)</f>
        <v>0</v>
      </c>
      <c r="CC42" s="83">
        <f>IF(CC$3=Assumptions!$F$10,Assumptions!$F$42,0)</f>
        <v>0</v>
      </c>
      <c r="CD42" s="83">
        <f>IF(CD$3=Assumptions!$F$10,Assumptions!$F$42,0)</f>
        <v>0</v>
      </c>
      <c r="CE42" s="83">
        <f>IF(CE$3=Assumptions!$F$10,Assumptions!$F$42,0)</f>
        <v>0</v>
      </c>
      <c r="CF42" s="83">
        <f>IF(CF$3=Assumptions!$F$10,Assumptions!$F$42,0)</f>
        <v>0</v>
      </c>
      <c r="CG42" s="83">
        <f>IF(CG$3=Assumptions!$F$10,Assumptions!$F$42,0)</f>
        <v>0</v>
      </c>
      <c r="CH42" s="83">
        <f>IF(CH$3=Assumptions!$F$10,Assumptions!$F$42,0)</f>
        <v>0</v>
      </c>
      <c r="CI42" s="83">
        <f>IF(CI$3=Assumptions!$F$10,Assumptions!$F$42,0)</f>
        <v>0</v>
      </c>
      <c r="CJ42" s="83">
        <f>IF(CJ$3=Assumptions!$F$10,Assumptions!$F$42,0)</f>
        <v>0</v>
      </c>
      <c r="CK42" s="83">
        <f>IF(CK$3=Assumptions!$F$10,Assumptions!$F$42,0)</f>
        <v>0</v>
      </c>
      <c r="CL42" s="83">
        <f>IF(CL$3=Assumptions!$F$10,Assumptions!$F$42,0)</f>
        <v>0</v>
      </c>
      <c r="CM42" s="83">
        <f>IF(CM$3=Assumptions!$F$10,Assumptions!$F$42,0)</f>
        <v>0</v>
      </c>
      <c r="CN42" s="83">
        <f>IF(CN$3=Assumptions!$F$10,Assumptions!$F$42,0)</f>
        <v>0</v>
      </c>
      <c r="CO42" s="83">
        <f>IF(CO$3=Assumptions!$F$10,Assumptions!$F$42,0)</f>
        <v>0</v>
      </c>
      <c r="CP42" s="83">
        <f>IF(CP$3=Assumptions!$F$10,Assumptions!$F$42,0)</f>
        <v>0</v>
      </c>
      <c r="CQ42" s="83">
        <f>IF(CQ$3=Assumptions!$F$10,Assumptions!$F$42,0)</f>
        <v>0</v>
      </c>
      <c r="CR42" s="83">
        <f>IF(CR$3=Assumptions!$F$10,Assumptions!$F$42,0)</f>
        <v>0</v>
      </c>
      <c r="CS42" s="83">
        <f>IF(CS$3=Assumptions!$F$10,Assumptions!$F$42,0)</f>
        <v>0</v>
      </c>
      <c r="CT42" s="83">
        <f>IF(CT$3=Assumptions!$F$10,Assumptions!$F$42,0)</f>
        <v>0</v>
      </c>
      <c r="CU42" s="83">
        <f>IF(CU$3=Assumptions!$F$10,Assumptions!$F$42,0)</f>
        <v>0</v>
      </c>
      <c r="CV42" s="83">
        <f>IF(CV$3=Assumptions!$F$10,Assumptions!$F$42,0)</f>
        <v>0</v>
      </c>
      <c r="CW42" s="83">
        <f>IF(CW$3=Assumptions!$F$10,Assumptions!$F$42,0)</f>
        <v>0</v>
      </c>
      <c r="CX42" s="83">
        <f>IF(CX$3=Assumptions!$F$10,Assumptions!$F$42,0)</f>
        <v>0</v>
      </c>
      <c r="CY42" s="83">
        <f>IF(CY$3=Assumptions!$F$10,Assumptions!$F$42,0)</f>
        <v>0</v>
      </c>
      <c r="CZ42" s="83">
        <f>IF(CZ$3=Assumptions!$F$10,Assumptions!$F$42,0)</f>
        <v>0</v>
      </c>
      <c r="DA42" s="83">
        <f>IF(DA$3=Assumptions!$F$10,Assumptions!$F$42,0)</f>
        <v>0</v>
      </c>
      <c r="DB42" s="83">
        <f>IF(DB$3=Assumptions!$F$10,Assumptions!$F$42,0)</f>
        <v>0</v>
      </c>
      <c r="DC42" s="83">
        <f>IF(DC$3=Assumptions!$F$10,Assumptions!$F$42,0)</f>
        <v>0</v>
      </c>
      <c r="DD42" s="83">
        <f>IF(DD$3=Assumptions!$F$10,Assumptions!$F$42,0)</f>
        <v>0</v>
      </c>
      <c r="DE42" s="83">
        <f>IF(DE$3=Assumptions!$F$10,Assumptions!$F$42,0)</f>
        <v>0</v>
      </c>
      <c r="DF42" s="83">
        <f>IF(DF$3=Assumptions!$F$10,Assumptions!$F$42,0)</f>
        <v>0</v>
      </c>
      <c r="DG42" s="83">
        <f>IF(DG$3=Assumptions!$F$10,Assumptions!$F$42,0)</f>
        <v>0</v>
      </c>
      <c r="DH42" s="83">
        <f>IF(DH$3=Assumptions!$F$10,Assumptions!$F$42,0)</f>
        <v>0</v>
      </c>
      <c r="DI42" s="83">
        <f>IF(DI$3=Assumptions!$F$10,Assumptions!$F$42,0)</f>
        <v>0</v>
      </c>
      <c r="DJ42" s="83">
        <f>IF(DJ$3=Assumptions!$F$10,Assumptions!$F$42,0)</f>
        <v>0</v>
      </c>
      <c r="DK42" s="83">
        <f>IF(DK$3=Assumptions!$F$10,Assumptions!$F$42,0)</f>
        <v>0</v>
      </c>
      <c r="DL42" s="83">
        <f>IF(DL$3=Assumptions!$F$10,Assumptions!$F$42,0)</f>
        <v>0</v>
      </c>
      <c r="DM42" s="83">
        <f>IF(DM$3=Assumptions!$F$10,Assumptions!$F$42,0)</f>
        <v>0</v>
      </c>
      <c r="DN42" s="83">
        <f>IF(DN$3=Assumptions!$F$10,Assumptions!$F$42,0)</f>
        <v>0</v>
      </c>
      <c r="DO42" s="83">
        <f>IF(DO$3=Assumptions!$F$10,Assumptions!$F$42,0)</f>
        <v>0</v>
      </c>
      <c r="DP42" s="83">
        <f>IF(DP$3=Assumptions!$F$10,Assumptions!$F$42,0)</f>
        <v>0</v>
      </c>
      <c r="DQ42" s="83">
        <f>IF(DQ$3=Assumptions!$F$10,Assumptions!$F$42,0)</f>
        <v>0</v>
      </c>
      <c r="DR42" s="83">
        <f>IF(DR$3=Assumptions!$F$10,Assumptions!$F$42,0)</f>
        <v>0</v>
      </c>
      <c r="DS42" s="83">
        <f>IF(DS$3=Assumptions!$F$10,Assumptions!$F$42,0)</f>
        <v>0</v>
      </c>
      <c r="DT42" s="83">
        <f>IF(DT$3=Assumptions!$F$10,Assumptions!$F$42,0)</f>
        <v>0</v>
      </c>
      <c r="DU42" s="83">
        <f>IF(DU$3=Assumptions!$F$10,Assumptions!$F$42,0)</f>
        <v>0</v>
      </c>
      <c r="DV42" s="83">
        <f>IF(DV$3=Assumptions!$F$10,Assumptions!$F$42,0)</f>
        <v>0</v>
      </c>
      <c r="DW42" s="83">
        <f>IF(DW$3=Assumptions!$F$10,Assumptions!$F$42,0)</f>
        <v>0</v>
      </c>
      <c r="DX42" s="83">
        <f>IF(DX$3=Assumptions!$F$10,Assumptions!$F$42,0)</f>
        <v>0</v>
      </c>
      <c r="DY42" s="83">
        <f>IF(DY$3=Assumptions!$F$10,Assumptions!$F$42,0)</f>
        <v>0</v>
      </c>
    </row>
    <row r="43" spans="2:129" x14ac:dyDescent="0.55000000000000004">
      <c r="B43" s="69"/>
      <c r="C43" s="69"/>
      <c r="D43" s="69"/>
      <c r="E43" s="69" t="s">
        <v>162</v>
      </c>
      <c r="F43" s="69"/>
      <c r="G43" s="104" t="s">
        <v>43</v>
      </c>
      <c r="H43" s="83">
        <f>SUM(J43:DY43)</f>
        <v>165000</v>
      </c>
      <c r="I43" s="83"/>
      <c r="J43" s="83">
        <f>IF(J$3=Assumptions!$F$10,Assumptions!$F$43,0)</f>
        <v>165000</v>
      </c>
      <c r="K43" s="83">
        <f>IF(K$3=Assumptions!$F$10,Assumptions!$F$43,0)</f>
        <v>0</v>
      </c>
      <c r="L43" s="83">
        <f>IF(L$3=Assumptions!$F$10,Assumptions!$F$43,0)</f>
        <v>0</v>
      </c>
      <c r="M43" s="83">
        <f>IF(M$3=Assumptions!$F$10,Assumptions!$F$43,0)</f>
        <v>0</v>
      </c>
      <c r="N43" s="83">
        <f>IF(N$3=Assumptions!$F$10,Assumptions!$F$43,0)</f>
        <v>0</v>
      </c>
      <c r="O43" s="83">
        <f>IF(O$3=Assumptions!$F$10,Assumptions!$F$43,0)</f>
        <v>0</v>
      </c>
      <c r="P43" s="83">
        <f>IF(P$3=Assumptions!$F$10,Assumptions!$F$43,0)</f>
        <v>0</v>
      </c>
      <c r="Q43" s="83">
        <f>IF(Q$3=Assumptions!$F$10,Assumptions!$F$43,0)</f>
        <v>0</v>
      </c>
      <c r="R43" s="83">
        <f>IF(R$3=Assumptions!$F$10,Assumptions!$F$43,0)</f>
        <v>0</v>
      </c>
      <c r="S43" s="83">
        <f>IF(S$3=Assumptions!$F$10,Assumptions!$F$43,0)</f>
        <v>0</v>
      </c>
      <c r="T43" s="83">
        <f>IF(T$3=Assumptions!$F$10,Assumptions!$F$43,0)</f>
        <v>0</v>
      </c>
      <c r="U43" s="83">
        <f>IF(U$3=Assumptions!$F$10,Assumptions!$F$43,0)</f>
        <v>0</v>
      </c>
      <c r="V43" s="83">
        <f>IF(V$3=Assumptions!$F$10,Assumptions!$F$43,0)</f>
        <v>0</v>
      </c>
      <c r="W43" s="83">
        <f>IF(W$3=Assumptions!$F$10,Assumptions!$F$43,0)</f>
        <v>0</v>
      </c>
      <c r="X43" s="83">
        <f>IF(X$3=Assumptions!$F$10,Assumptions!$F$43,0)</f>
        <v>0</v>
      </c>
      <c r="Y43" s="83">
        <f>IF(Y$3=Assumptions!$F$10,Assumptions!$F$43,0)</f>
        <v>0</v>
      </c>
      <c r="Z43" s="83">
        <f>IF(Z$3=Assumptions!$F$10,Assumptions!$F$43,0)</f>
        <v>0</v>
      </c>
      <c r="AA43" s="83">
        <f>IF(AA$3=Assumptions!$F$10,Assumptions!$F$43,0)</f>
        <v>0</v>
      </c>
      <c r="AB43" s="83">
        <f>IF(AB$3=Assumptions!$F$10,Assumptions!$F$43,0)</f>
        <v>0</v>
      </c>
      <c r="AC43" s="83">
        <f>IF(AC$3=Assumptions!$F$10,Assumptions!$F$43,0)</f>
        <v>0</v>
      </c>
      <c r="AD43" s="83">
        <f>IF(AD$3=Assumptions!$F$10,Assumptions!$F$43,0)</f>
        <v>0</v>
      </c>
      <c r="AE43" s="83">
        <f>IF(AE$3=Assumptions!$F$10,Assumptions!$F$43,0)</f>
        <v>0</v>
      </c>
      <c r="AF43" s="83">
        <f>IF(AF$3=Assumptions!$F$10,Assumptions!$F$43,0)</f>
        <v>0</v>
      </c>
      <c r="AG43" s="83">
        <f>IF(AG$3=Assumptions!$F$10,Assumptions!$F$43,0)</f>
        <v>0</v>
      </c>
      <c r="AH43" s="83">
        <f>IF(AH$3=Assumptions!$F$10,Assumptions!$F$43,0)</f>
        <v>0</v>
      </c>
      <c r="AI43" s="83">
        <f>IF(AI$3=Assumptions!$F$10,Assumptions!$F$43,0)</f>
        <v>0</v>
      </c>
      <c r="AJ43" s="83">
        <f>IF(AJ$3=Assumptions!$F$10,Assumptions!$F$43,0)</f>
        <v>0</v>
      </c>
      <c r="AK43" s="83">
        <f>IF(AK$3=Assumptions!$F$10,Assumptions!$F$43,0)</f>
        <v>0</v>
      </c>
      <c r="AL43" s="83">
        <f>IF(AL$3=Assumptions!$F$10,Assumptions!$F$43,0)</f>
        <v>0</v>
      </c>
      <c r="AM43" s="83">
        <f>IF(AM$3=Assumptions!$F$10,Assumptions!$F$43,0)</f>
        <v>0</v>
      </c>
      <c r="AN43" s="83">
        <f>IF(AN$3=Assumptions!$F$10,Assumptions!$F$43,0)</f>
        <v>0</v>
      </c>
      <c r="AO43" s="83">
        <f>IF(AO$3=Assumptions!$F$10,Assumptions!$F$43,0)</f>
        <v>0</v>
      </c>
      <c r="AP43" s="83">
        <f>IF(AP$3=Assumptions!$F$10,Assumptions!$F$43,0)</f>
        <v>0</v>
      </c>
      <c r="AQ43" s="83">
        <f>IF(AQ$3=Assumptions!$F$10,Assumptions!$F$43,0)</f>
        <v>0</v>
      </c>
      <c r="AR43" s="83">
        <f>IF(AR$3=Assumptions!$F$10,Assumptions!$F$43,0)</f>
        <v>0</v>
      </c>
      <c r="AS43" s="83">
        <f>IF(AS$3=Assumptions!$F$10,Assumptions!$F$43,0)</f>
        <v>0</v>
      </c>
      <c r="AT43" s="83">
        <f>IF(AT$3=Assumptions!$F$10,Assumptions!$F$43,0)</f>
        <v>0</v>
      </c>
      <c r="AU43" s="83">
        <f>IF(AU$3=Assumptions!$F$10,Assumptions!$F$43,0)</f>
        <v>0</v>
      </c>
      <c r="AV43" s="83">
        <f>IF(AV$3=Assumptions!$F$10,Assumptions!$F$43,0)</f>
        <v>0</v>
      </c>
      <c r="AW43" s="83">
        <f>IF(AW$3=Assumptions!$F$10,Assumptions!$F$43,0)</f>
        <v>0</v>
      </c>
      <c r="AX43" s="83">
        <f>IF(AX$3=Assumptions!$F$10,Assumptions!$F$43,0)</f>
        <v>0</v>
      </c>
      <c r="AY43" s="83">
        <f>IF(AY$3=Assumptions!$F$10,Assumptions!$F$43,0)</f>
        <v>0</v>
      </c>
      <c r="AZ43" s="83">
        <f>IF(AZ$3=Assumptions!$F$10,Assumptions!$F$43,0)</f>
        <v>0</v>
      </c>
      <c r="BA43" s="83">
        <f>IF(BA$3=Assumptions!$F$10,Assumptions!$F$43,0)</f>
        <v>0</v>
      </c>
      <c r="BB43" s="83">
        <f>IF(BB$3=Assumptions!$F$10,Assumptions!$F$43,0)</f>
        <v>0</v>
      </c>
      <c r="BC43" s="83">
        <f>IF(BC$3=Assumptions!$F$10,Assumptions!$F$43,0)</f>
        <v>0</v>
      </c>
      <c r="BD43" s="83">
        <f>IF(BD$3=Assumptions!$F$10,Assumptions!$F$43,0)</f>
        <v>0</v>
      </c>
      <c r="BE43" s="83">
        <f>IF(BE$3=Assumptions!$F$10,Assumptions!$F$43,0)</f>
        <v>0</v>
      </c>
      <c r="BF43" s="83">
        <f>IF(BF$3=Assumptions!$F$10,Assumptions!$F$43,0)</f>
        <v>0</v>
      </c>
      <c r="BG43" s="83">
        <f>IF(BG$3=Assumptions!$F$10,Assumptions!$F$43,0)</f>
        <v>0</v>
      </c>
      <c r="BH43" s="83">
        <f>IF(BH$3=Assumptions!$F$10,Assumptions!$F$43,0)</f>
        <v>0</v>
      </c>
      <c r="BI43" s="83">
        <f>IF(BI$3=Assumptions!$F$10,Assumptions!$F$43,0)</f>
        <v>0</v>
      </c>
      <c r="BJ43" s="83">
        <f>IF(BJ$3=Assumptions!$F$10,Assumptions!$F$43,0)</f>
        <v>0</v>
      </c>
      <c r="BK43" s="83">
        <f>IF(BK$3=Assumptions!$F$10,Assumptions!$F$43,0)</f>
        <v>0</v>
      </c>
      <c r="BL43" s="83">
        <f>IF(BL$3=Assumptions!$F$10,Assumptions!$F$43,0)</f>
        <v>0</v>
      </c>
      <c r="BM43" s="83">
        <f>IF(BM$3=Assumptions!$F$10,Assumptions!$F$43,0)</f>
        <v>0</v>
      </c>
      <c r="BN43" s="83">
        <f>IF(BN$3=Assumptions!$F$10,Assumptions!$F$43,0)</f>
        <v>0</v>
      </c>
      <c r="BO43" s="83">
        <f>IF(BO$3=Assumptions!$F$10,Assumptions!$F$43,0)</f>
        <v>0</v>
      </c>
      <c r="BP43" s="83">
        <f>IF(BP$3=Assumptions!$F$10,Assumptions!$F$43,0)</f>
        <v>0</v>
      </c>
      <c r="BQ43" s="83">
        <f>IF(BQ$3=Assumptions!$F$10,Assumptions!$F$43,0)</f>
        <v>0</v>
      </c>
      <c r="BR43" s="83">
        <f>IF(BR$3=Assumptions!$F$10,Assumptions!$F$43,0)</f>
        <v>0</v>
      </c>
      <c r="BS43" s="83">
        <f>IF(BS$3=Assumptions!$F$10,Assumptions!$F$43,0)</f>
        <v>0</v>
      </c>
      <c r="BT43" s="83">
        <f>IF(BT$3=Assumptions!$F$10,Assumptions!$F$43,0)</f>
        <v>0</v>
      </c>
      <c r="BU43" s="83">
        <f>IF(BU$3=Assumptions!$F$10,Assumptions!$F$43,0)</f>
        <v>0</v>
      </c>
      <c r="BV43" s="83">
        <f>IF(BV$3=Assumptions!$F$10,Assumptions!$F$43,0)</f>
        <v>0</v>
      </c>
      <c r="BW43" s="83">
        <f>IF(BW$3=Assumptions!$F$10,Assumptions!$F$43,0)</f>
        <v>0</v>
      </c>
      <c r="BX43" s="83">
        <f>IF(BX$3=Assumptions!$F$10,Assumptions!$F$43,0)</f>
        <v>0</v>
      </c>
      <c r="BY43" s="83">
        <f>IF(BY$3=Assumptions!$F$10,Assumptions!$F$43,0)</f>
        <v>0</v>
      </c>
      <c r="BZ43" s="83">
        <f>IF(BZ$3=Assumptions!$F$10,Assumptions!$F$43,0)</f>
        <v>0</v>
      </c>
      <c r="CA43" s="83">
        <f>IF(CA$3=Assumptions!$F$10,Assumptions!$F$43,0)</f>
        <v>0</v>
      </c>
      <c r="CB43" s="83">
        <f>IF(CB$3=Assumptions!$F$10,Assumptions!$F$43,0)</f>
        <v>0</v>
      </c>
      <c r="CC43" s="83">
        <f>IF(CC$3=Assumptions!$F$10,Assumptions!$F$43,0)</f>
        <v>0</v>
      </c>
      <c r="CD43" s="83">
        <f>IF(CD$3=Assumptions!$F$10,Assumptions!$F$43,0)</f>
        <v>0</v>
      </c>
      <c r="CE43" s="83">
        <f>IF(CE$3=Assumptions!$F$10,Assumptions!$F$43,0)</f>
        <v>0</v>
      </c>
      <c r="CF43" s="83">
        <f>IF(CF$3=Assumptions!$F$10,Assumptions!$F$43,0)</f>
        <v>0</v>
      </c>
      <c r="CG43" s="83">
        <f>IF(CG$3=Assumptions!$F$10,Assumptions!$F$43,0)</f>
        <v>0</v>
      </c>
      <c r="CH43" s="83">
        <f>IF(CH$3=Assumptions!$F$10,Assumptions!$F$43,0)</f>
        <v>0</v>
      </c>
      <c r="CI43" s="83">
        <f>IF(CI$3=Assumptions!$F$10,Assumptions!$F$43,0)</f>
        <v>0</v>
      </c>
      <c r="CJ43" s="83">
        <f>IF(CJ$3=Assumptions!$F$10,Assumptions!$F$43,0)</f>
        <v>0</v>
      </c>
      <c r="CK43" s="83">
        <f>IF(CK$3=Assumptions!$F$10,Assumptions!$F$43,0)</f>
        <v>0</v>
      </c>
      <c r="CL43" s="83">
        <f>IF(CL$3=Assumptions!$F$10,Assumptions!$F$43,0)</f>
        <v>0</v>
      </c>
      <c r="CM43" s="83">
        <f>IF(CM$3=Assumptions!$F$10,Assumptions!$F$43,0)</f>
        <v>0</v>
      </c>
      <c r="CN43" s="83">
        <f>IF(CN$3=Assumptions!$F$10,Assumptions!$F$43,0)</f>
        <v>0</v>
      </c>
      <c r="CO43" s="83">
        <f>IF(CO$3=Assumptions!$F$10,Assumptions!$F$43,0)</f>
        <v>0</v>
      </c>
      <c r="CP43" s="83">
        <f>IF(CP$3=Assumptions!$F$10,Assumptions!$F$43,0)</f>
        <v>0</v>
      </c>
      <c r="CQ43" s="83">
        <f>IF(CQ$3=Assumptions!$F$10,Assumptions!$F$43,0)</f>
        <v>0</v>
      </c>
      <c r="CR43" s="83">
        <f>IF(CR$3=Assumptions!$F$10,Assumptions!$F$43,0)</f>
        <v>0</v>
      </c>
      <c r="CS43" s="83">
        <f>IF(CS$3=Assumptions!$F$10,Assumptions!$F$43,0)</f>
        <v>0</v>
      </c>
      <c r="CT43" s="83">
        <f>IF(CT$3=Assumptions!$F$10,Assumptions!$F$43,0)</f>
        <v>0</v>
      </c>
      <c r="CU43" s="83">
        <f>IF(CU$3=Assumptions!$F$10,Assumptions!$F$43,0)</f>
        <v>0</v>
      </c>
      <c r="CV43" s="83">
        <f>IF(CV$3=Assumptions!$F$10,Assumptions!$F$43,0)</f>
        <v>0</v>
      </c>
      <c r="CW43" s="83">
        <f>IF(CW$3=Assumptions!$F$10,Assumptions!$F$43,0)</f>
        <v>0</v>
      </c>
      <c r="CX43" s="83">
        <f>IF(CX$3=Assumptions!$F$10,Assumptions!$F$43,0)</f>
        <v>0</v>
      </c>
      <c r="CY43" s="83">
        <f>IF(CY$3=Assumptions!$F$10,Assumptions!$F$43,0)</f>
        <v>0</v>
      </c>
      <c r="CZ43" s="83">
        <f>IF(CZ$3=Assumptions!$F$10,Assumptions!$F$43,0)</f>
        <v>0</v>
      </c>
      <c r="DA43" s="83">
        <f>IF(DA$3=Assumptions!$F$10,Assumptions!$F$43,0)</f>
        <v>0</v>
      </c>
      <c r="DB43" s="83">
        <f>IF(DB$3=Assumptions!$F$10,Assumptions!$F$43,0)</f>
        <v>0</v>
      </c>
      <c r="DC43" s="83">
        <f>IF(DC$3=Assumptions!$F$10,Assumptions!$F$43,0)</f>
        <v>0</v>
      </c>
      <c r="DD43" s="83">
        <f>IF(DD$3=Assumptions!$F$10,Assumptions!$F$43,0)</f>
        <v>0</v>
      </c>
      <c r="DE43" s="83">
        <f>IF(DE$3=Assumptions!$F$10,Assumptions!$F$43,0)</f>
        <v>0</v>
      </c>
      <c r="DF43" s="83">
        <f>IF(DF$3=Assumptions!$F$10,Assumptions!$F$43,0)</f>
        <v>0</v>
      </c>
      <c r="DG43" s="83">
        <f>IF(DG$3=Assumptions!$F$10,Assumptions!$F$43,0)</f>
        <v>0</v>
      </c>
      <c r="DH43" s="83">
        <f>IF(DH$3=Assumptions!$F$10,Assumptions!$F$43,0)</f>
        <v>0</v>
      </c>
      <c r="DI43" s="83">
        <f>IF(DI$3=Assumptions!$F$10,Assumptions!$F$43,0)</f>
        <v>0</v>
      </c>
      <c r="DJ43" s="83">
        <f>IF(DJ$3=Assumptions!$F$10,Assumptions!$F$43,0)</f>
        <v>0</v>
      </c>
      <c r="DK43" s="83">
        <f>IF(DK$3=Assumptions!$F$10,Assumptions!$F$43,0)</f>
        <v>0</v>
      </c>
      <c r="DL43" s="83">
        <f>IF(DL$3=Assumptions!$F$10,Assumptions!$F$43,0)</f>
        <v>0</v>
      </c>
      <c r="DM43" s="83">
        <f>IF(DM$3=Assumptions!$F$10,Assumptions!$F$43,0)</f>
        <v>0</v>
      </c>
      <c r="DN43" s="83">
        <f>IF(DN$3=Assumptions!$F$10,Assumptions!$F$43,0)</f>
        <v>0</v>
      </c>
      <c r="DO43" s="83">
        <f>IF(DO$3=Assumptions!$F$10,Assumptions!$F$43,0)</f>
        <v>0</v>
      </c>
      <c r="DP43" s="83">
        <f>IF(DP$3=Assumptions!$F$10,Assumptions!$F$43,0)</f>
        <v>0</v>
      </c>
      <c r="DQ43" s="83">
        <f>IF(DQ$3=Assumptions!$F$10,Assumptions!$F$43,0)</f>
        <v>0</v>
      </c>
      <c r="DR43" s="83">
        <f>IF(DR$3=Assumptions!$F$10,Assumptions!$F$43,0)</f>
        <v>0</v>
      </c>
      <c r="DS43" s="83">
        <f>IF(DS$3=Assumptions!$F$10,Assumptions!$F$43,0)</f>
        <v>0</v>
      </c>
      <c r="DT43" s="83">
        <f>IF(DT$3=Assumptions!$F$10,Assumptions!$F$43,0)</f>
        <v>0</v>
      </c>
      <c r="DU43" s="83">
        <f>IF(DU$3=Assumptions!$F$10,Assumptions!$F$43,0)</f>
        <v>0</v>
      </c>
      <c r="DV43" s="83">
        <f>IF(DV$3=Assumptions!$F$10,Assumptions!$F$43,0)</f>
        <v>0</v>
      </c>
      <c r="DW43" s="83">
        <f>IF(DW$3=Assumptions!$F$10,Assumptions!$F$43,0)</f>
        <v>0</v>
      </c>
      <c r="DX43" s="83">
        <f>IF(DX$3=Assumptions!$F$10,Assumptions!$F$43,0)</f>
        <v>0</v>
      </c>
      <c r="DY43" s="83">
        <f>IF(DY$3=Assumptions!$F$10,Assumptions!$F$43,0)</f>
        <v>0</v>
      </c>
    </row>
    <row r="44" spans="2:129" x14ac:dyDescent="0.55000000000000004">
      <c r="B44" s="69"/>
      <c r="C44" s="69"/>
      <c r="D44" s="69"/>
      <c r="E44" s="69"/>
      <c r="F44" s="69"/>
      <c r="G44" s="104"/>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row>
    <row r="45" spans="2:129" x14ac:dyDescent="0.55000000000000004">
      <c r="B45" s="69"/>
      <c r="C45" s="69"/>
      <c r="D45" s="69"/>
      <c r="E45" s="71" t="s">
        <v>166</v>
      </c>
      <c r="F45" s="69"/>
      <c r="G45" s="105" t="s">
        <v>43</v>
      </c>
      <c r="H45" s="85">
        <f>SUM(J45:DY45)</f>
        <v>7881080.1062075002</v>
      </c>
      <c r="I45" s="85"/>
      <c r="J45" s="85">
        <f>SUM(J35:J44)</f>
        <v>3358013.6550000003</v>
      </c>
      <c r="K45" s="85">
        <f t="shared" ref="K45:BV45" si="6">SUM(K35:K44)</f>
        <v>49023.654999999999</v>
      </c>
      <c r="L45" s="85">
        <f t="shared" si="6"/>
        <v>49023.654999999999</v>
      </c>
      <c r="M45" s="85">
        <f t="shared" si="6"/>
        <v>49023.654999999999</v>
      </c>
      <c r="N45" s="85">
        <f t="shared" si="6"/>
        <v>49023.654999999999</v>
      </c>
      <c r="O45" s="85">
        <f t="shared" si="6"/>
        <v>49023.654999999999</v>
      </c>
      <c r="P45" s="85">
        <f t="shared" si="6"/>
        <v>49905.975250000003</v>
      </c>
      <c r="Q45" s="85">
        <f t="shared" si="6"/>
        <v>49905.975250000003</v>
      </c>
      <c r="R45" s="85">
        <f t="shared" si="6"/>
        <v>49905.975250000003</v>
      </c>
      <c r="S45" s="85">
        <f t="shared" si="6"/>
        <v>49905.975250000003</v>
      </c>
      <c r="T45" s="85">
        <f t="shared" si="6"/>
        <v>49905.975250000003</v>
      </c>
      <c r="U45" s="85">
        <f t="shared" si="6"/>
        <v>49905.975250000003</v>
      </c>
      <c r="V45" s="85">
        <f t="shared" si="6"/>
        <v>49905.975250000003</v>
      </c>
      <c r="W45" s="85">
        <f t="shared" si="6"/>
        <v>49905.975250000003</v>
      </c>
      <c r="X45" s="85">
        <f t="shared" si="6"/>
        <v>49905.975250000003</v>
      </c>
      <c r="Y45" s="85">
        <f t="shared" si="6"/>
        <v>49905.975250000003</v>
      </c>
      <c r="Z45" s="85">
        <f t="shared" si="6"/>
        <v>49905.975250000003</v>
      </c>
      <c r="AA45" s="85">
        <f t="shared" si="6"/>
        <v>49905.975250000003</v>
      </c>
      <c r="AB45" s="85">
        <f t="shared" si="6"/>
        <v>50832.411512500003</v>
      </c>
      <c r="AC45" s="85">
        <f t="shared" si="6"/>
        <v>50832.411512500003</v>
      </c>
      <c r="AD45" s="85">
        <f t="shared" si="6"/>
        <v>50832.411512500003</v>
      </c>
      <c r="AE45" s="85">
        <f t="shared" si="6"/>
        <v>50832.411512500003</v>
      </c>
      <c r="AF45" s="85">
        <f t="shared" si="6"/>
        <v>50832.411512500003</v>
      </c>
      <c r="AG45" s="85">
        <f t="shared" si="6"/>
        <v>50832.411512500003</v>
      </c>
      <c r="AH45" s="85">
        <f t="shared" si="6"/>
        <v>50832.411512500003</v>
      </c>
      <c r="AI45" s="85">
        <f t="shared" si="6"/>
        <v>50832.411512500003</v>
      </c>
      <c r="AJ45" s="85">
        <f t="shared" si="6"/>
        <v>50832.411512500003</v>
      </c>
      <c r="AK45" s="85">
        <f t="shared" si="6"/>
        <v>50832.411512500003</v>
      </c>
      <c r="AL45" s="85">
        <f t="shared" si="6"/>
        <v>50832.411512500003</v>
      </c>
      <c r="AM45" s="85">
        <f t="shared" si="6"/>
        <v>50832.411512500003</v>
      </c>
      <c r="AN45" s="85">
        <f t="shared" si="6"/>
        <v>51805.169588125005</v>
      </c>
      <c r="AO45" s="85">
        <f t="shared" si="6"/>
        <v>51805.169588125005</v>
      </c>
      <c r="AP45" s="85">
        <f t="shared" si="6"/>
        <v>51805.169588125005</v>
      </c>
      <c r="AQ45" s="85">
        <f t="shared" si="6"/>
        <v>51805.169588125005</v>
      </c>
      <c r="AR45" s="85">
        <f t="shared" si="6"/>
        <v>51805.169588125005</v>
      </c>
      <c r="AS45" s="85">
        <f t="shared" si="6"/>
        <v>51805.169588125005</v>
      </c>
      <c r="AT45" s="85">
        <f t="shared" si="6"/>
        <v>51805.169588125005</v>
      </c>
      <c r="AU45" s="85">
        <f t="shared" si="6"/>
        <v>51805.169588125005</v>
      </c>
      <c r="AV45" s="85">
        <f t="shared" si="6"/>
        <v>51805.169588125005</v>
      </c>
      <c r="AW45" s="85">
        <f t="shared" si="6"/>
        <v>51805.169588125005</v>
      </c>
      <c r="AX45" s="85">
        <f t="shared" si="6"/>
        <v>51805.169588125005</v>
      </c>
      <c r="AY45" s="85">
        <f t="shared" si="6"/>
        <v>51805.169588125005</v>
      </c>
      <c r="AZ45" s="85">
        <f t="shared" si="6"/>
        <v>31377.25</v>
      </c>
      <c r="BA45" s="85">
        <f t="shared" si="6"/>
        <v>31377.25</v>
      </c>
      <c r="BB45" s="85">
        <f t="shared" si="6"/>
        <v>31377.25</v>
      </c>
      <c r="BC45" s="85">
        <f t="shared" si="6"/>
        <v>31377.25</v>
      </c>
      <c r="BD45" s="85">
        <f t="shared" si="6"/>
        <v>31377.25</v>
      </c>
      <c r="BE45" s="85">
        <f t="shared" si="6"/>
        <v>31377.25</v>
      </c>
      <c r="BF45" s="85">
        <f t="shared" si="6"/>
        <v>31377.25</v>
      </c>
      <c r="BG45" s="85">
        <f t="shared" si="6"/>
        <v>31377.25</v>
      </c>
      <c r="BH45" s="85">
        <f t="shared" si="6"/>
        <v>31377.25</v>
      </c>
      <c r="BI45" s="85">
        <f t="shared" si="6"/>
        <v>31377.25</v>
      </c>
      <c r="BJ45" s="85">
        <f t="shared" si="6"/>
        <v>31377.25</v>
      </c>
      <c r="BK45" s="85">
        <f t="shared" si="6"/>
        <v>31377.25</v>
      </c>
      <c r="BL45" s="85">
        <f t="shared" si="6"/>
        <v>31377.25</v>
      </c>
      <c r="BM45" s="85">
        <f t="shared" si="6"/>
        <v>31377.25</v>
      </c>
      <c r="BN45" s="85">
        <f t="shared" si="6"/>
        <v>31377.25</v>
      </c>
      <c r="BO45" s="85">
        <f t="shared" si="6"/>
        <v>31377.25</v>
      </c>
      <c r="BP45" s="85">
        <f t="shared" si="6"/>
        <v>31377.25</v>
      </c>
      <c r="BQ45" s="85">
        <f t="shared" si="6"/>
        <v>31377.25</v>
      </c>
      <c r="BR45" s="85">
        <f t="shared" si="6"/>
        <v>31377.25</v>
      </c>
      <c r="BS45" s="85">
        <f t="shared" si="6"/>
        <v>31377.25</v>
      </c>
      <c r="BT45" s="85">
        <f t="shared" si="6"/>
        <v>31377.25</v>
      </c>
      <c r="BU45" s="85">
        <f t="shared" si="6"/>
        <v>31377.25</v>
      </c>
      <c r="BV45" s="85">
        <f t="shared" si="6"/>
        <v>31377.25</v>
      </c>
      <c r="BW45" s="85">
        <f t="shared" ref="BW45:DY45" si="7">SUM(BW35:BW44)</f>
        <v>31377.25</v>
      </c>
      <c r="BX45" s="85">
        <f t="shared" si="7"/>
        <v>31377.25</v>
      </c>
      <c r="BY45" s="85">
        <f t="shared" si="7"/>
        <v>31377.25</v>
      </c>
      <c r="BZ45" s="85">
        <f t="shared" si="7"/>
        <v>31377.25</v>
      </c>
      <c r="CA45" s="85">
        <f t="shared" si="7"/>
        <v>31377.25</v>
      </c>
      <c r="CB45" s="85">
        <f t="shared" si="7"/>
        <v>31377.25</v>
      </c>
      <c r="CC45" s="85">
        <f t="shared" si="7"/>
        <v>31377.25</v>
      </c>
      <c r="CD45" s="85">
        <f t="shared" si="7"/>
        <v>31377.25</v>
      </c>
      <c r="CE45" s="85">
        <f t="shared" si="7"/>
        <v>31377.25</v>
      </c>
      <c r="CF45" s="85">
        <f t="shared" si="7"/>
        <v>31377.25</v>
      </c>
      <c r="CG45" s="85">
        <f t="shared" si="7"/>
        <v>31377.25</v>
      </c>
      <c r="CH45" s="85">
        <f t="shared" si="7"/>
        <v>31377.25</v>
      </c>
      <c r="CI45" s="85">
        <f t="shared" si="7"/>
        <v>31377.25</v>
      </c>
      <c r="CJ45" s="85">
        <f t="shared" si="7"/>
        <v>31377.25</v>
      </c>
      <c r="CK45" s="85">
        <f t="shared" si="7"/>
        <v>31377.25</v>
      </c>
      <c r="CL45" s="85">
        <f t="shared" si="7"/>
        <v>31377.25</v>
      </c>
      <c r="CM45" s="85">
        <f t="shared" si="7"/>
        <v>31377.25</v>
      </c>
      <c r="CN45" s="85">
        <f t="shared" si="7"/>
        <v>31377.25</v>
      </c>
      <c r="CO45" s="85">
        <f t="shared" si="7"/>
        <v>31377.25</v>
      </c>
      <c r="CP45" s="85">
        <f t="shared" si="7"/>
        <v>31377.25</v>
      </c>
      <c r="CQ45" s="85">
        <f t="shared" si="7"/>
        <v>31377.25</v>
      </c>
      <c r="CR45" s="85">
        <f t="shared" si="7"/>
        <v>31377.25</v>
      </c>
      <c r="CS45" s="85">
        <f t="shared" si="7"/>
        <v>31377.25</v>
      </c>
      <c r="CT45" s="85">
        <f t="shared" si="7"/>
        <v>31377.25</v>
      </c>
      <c r="CU45" s="85">
        <f t="shared" si="7"/>
        <v>31377.25</v>
      </c>
      <c r="CV45" s="85">
        <f t="shared" si="7"/>
        <v>31377.25</v>
      </c>
      <c r="CW45" s="85">
        <f t="shared" si="7"/>
        <v>31377.25</v>
      </c>
      <c r="CX45" s="85">
        <f t="shared" si="7"/>
        <v>31377.25</v>
      </c>
      <c r="CY45" s="85">
        <f t="shared" si="7"/>
        <v>31377.25</v>
      </c>
      <c r="CZ45" s="85">
        <f t="shared" si="7"/>
        <v>31377.25</v>
      </c>
      <c r="DA45" s="85">
        <f t="shared" si="7"/>
        <v>31377.25</v>
      </c>
      <c r="DB45" s="85">
        <f t="shared" si="7"/>
        <v>31377.25</v>
      </c>
      <c r="DC45" s="85">
        <f t="shared" si="7"/>
        <v>31377.25</v>
      </c>
      <c r="DD45" s="85">
        <f t="shared" si="7"/>
        <v>31377.25</v>
      </c>
      <c r="DE45" s="85">
        <f t="shared" si="7"/>
        <v>31377.25</v>
      </c>
      <c r="DF45" s="85">
        <f t="shared" si="7"/>
        <v>31377.25</v>
      </c>
      <c r="DG45" s="85">
        <f t="shared" si="7"/>
        <v>31377.25</v>
      </c>
      <c r="DH45" s="85">
        <f t="shared" si="7"/>
        <v>31377.25</v>
      </c>
      <c r="DI45" s="85">
        <f t="shared" si="7"/>
        <v>31377.25</v>
      </c>
      <c r="DJ45" s="85">
        <f t="shared" si="7"/>
        <v>31377.25</v>
      </c>
      <c r="DK45" s="85">
        <f t="shared" si="7"/>
        <v>31377.25</v>
      </c>
      <c r="DL45" s="85">
        <f t="shared" si="7"/>
        <v>31377.25</v>
      </c>
      <c r="DM45" s="85">
        <f t="shared" si="7"/>
        <v>31377.25</v>
      </c>
      <c r="DN45" s="85">
        <f t="shared" si="7"/>
        <v>31377.25</v>
      </c>
      <c r="DO45" s="85">
        <f t="shared" si="7"/>
        <v>31377.25</v>
      </c>
      <c r="DP45" s="85">
        <f t="shared" si="7"/>
        <v>31377.25</v>
      </c>
      <c r="DQ45" s="85">
        <f t="shared" si="7"/>
        <v>31377.25</v>
      </c>
      <c r="DR45" s="85">
        <f t="shared" si="7"/>
        <v>31377.25</v>
      </c>
      <c r="DS45" s="85">
        <f t="shared" si="7"/>
        <v>31377.25</v>
      </c>
      <c r="DT45" s="85">
        <f t="shared" si="7"/>
        <v>31377.25</v>
      </c>
      <c r="DU45" s="85">
        <f t="shared" si="7"/>
        <v>31377.25</v>
      </c>
      <c r="DV45" s="85">
        <f t="shared" si="7"/>
        <v>31377.25</v>
      </c>
      <c r="DW45" s="85">
        <f t="shared" si="7"/>
        <v>31377.25</v>
      </c>
      <c r="DX45" s="85">
        <f t="shared" si="7"/>
        <v>31377.25</v>
      </c>
      <c r="DY45" s="85">
        <f t="shared" si="7"/>
        <v>31377.25</v>
      </c>
    </row>
    <row r="46" spans="2:129" x14ac:dyDescent="0.55000000000000004">
      <c r="B46" s="69"/>
      <c r="C46" s="69"/>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B311A-C4E3-4033-88AE-870C99707634}">
  <dimension ref="P7"/>
  <sheetViews>
    <sheetView showGridLines="0" workbookViewId="0">
      <selection activeCell="O54" sqref="O54"/>
    </sheetView>
  </sheetViews>
  <sheetFormatPr defaultRowHeight="14.4" x14ac:dyDescent="0.55000000000000004"/>
  <cols>
    <col min="15" max="15" width="20" bestFit="1" customWidth="1"/>
  </cols>
  <sheetData>
    <row r="7" spans="16:16" x14ac:dyDescent="0.55000000000000004">
      <c r="P7" s="24"/>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EF48B-5BCD-4291-9120-3F04B85F85A4}">
  <dimension ref="B3:W31"/>
  <sheetViews>
    <sheetView showGridLines="0" topLeftCell="A13" workbookViewId="0">
      <selection activeCell="B4" sqref="B4"/>
    </sheetView>
  </sheetViews>
  <sheetFormatPr defaultRowHeight="14.4" x14ac:dyDescent="0.55000000000000004"/>
  <cols>
    <col min="1" max="1" width="0.15625" customWidth="1"/>
  </cols>
  <sheetData>
    <row r="3" spans="2:23" ht="14.7" thickBot="1" x14ac:dyDescent="0.6">
      <c r="B3" s="30" t="s">
        <v>32</v>
      </c>
      <c r="C3" s="31"/>
      <c r="D3" s="31"/>
      <c r="E3" s="31"/>
      <c r="F3" s="31"/>
      <c r="G3" s="31"/>
      <c r="H3" s="31"/>
      <c r="I3" s="32"/>
      <c r="J3" s="33" t="s">
        <v>30</v>
      </c>
      <c r="K3" s="32"/>
      <c r="L3" s="32"/>
      <c r="M3" s="32"/>
      <c r="N3" s="32"/>
      <c r="O3" s="32"/>
      <c r="P3" s="32"/>
      <c r="Q3" s="32" t="s">
        <v>31</v>
      </c>
      <c r="R3" s="32"/>
      <c r="S3" s="32"/>
      <c r="T3" s="32"/>
      <c r="U3" s="32"/>
      <c r="V3" s="32"/>
      <c r="W3" s="2"/>
    </row>
    <row r="4" spans="2:23" ht="22.8" x14ac:dyDescent="0.55000000000000004">
      <c r="B4" s="5"/>
      <c r="C4" s="6" t="s">
        <v>0</v>
      </c>
      <c r="D4" s="7" t="s">
        <v>27</v>
      </c>
      <c r="E4" s="8"/>
      <c r="F4" s="8"/>
      <c r="G4" s="8"/>
      <c r="H4" s="8"/>
      <c r="I4" s="2"/>
      <c r="J4" s="6" t="s">
        <v>0</v>
      </c>
      <c r="K4" s="7" t="s">
        <v>28</v>
      </c>
      <c r="L4" s="8"/>
      <c r="M4" s="8"/>
      <c r="N4" s="8"/>
      <c r="O4" s="8"/>
      <c r="P4" s="2"/>
      <c r="Q4" s="6" t="s">
        <v>0</v>
      </c>
      <c r="R4" s="7" t="s">
        <v>29</v>
      </c>
      <c r="S4" s="8"/>
      <c r="T4" s="8"/>
      <c r="U4" s="8"/>
      <c r="V4" s="8"/>
      <c r="W4" s="2"/>
    </row>
    <row r="5" spans="2:23" x14ac:dyDescent="0.55000000000000004">
      <c r="B5" s="5"/>
      <c r="C5" s="9" t="s">
        <v>1</v>
      </c>
      <c r="D5" s="10">
        <v>1052725</v>
      </c>
      <c r="E5" s="11"/>
      <c r="F5" s="11"/>
      <c r="G5" s="11"/>
      <c r="H5" s="11"/>
      <c r="I5" s="2"/>
      <c r="J5" s="9" t="s">
        <v>1</v>
      </c>
      <c r="K5" s="10">
        <v>1024348</v>
      </c>
      <c r="L5" s="11"/>
      <c r="M5" s="11"/>
      <c r="N5" s="11"/>
      <c r="O5" s="11"/>
      <c r="P5" s="2"/>
      <c r="Q5" s="9" t="s">
        <v>1</v>
      </c>
      <c r="R5" s="10">
        <v>1012926</v>
      </c>
      <c r="S5" s="11"/>
      <c r="T5" s="11"/>
      <c r="U5" s="11"/>
      <c r="V5" s="11"/>
      <c r="W5" s="2"/>
    </row>
    <row r="6" spans="2:23" ht="34.200000000000003" x14ac:dyDescent="0.55000000000000004">
      <c r="B6" s="5"/>
      <c r="C6" s="9" t="s">
        <v>2</v>
      </c>
      <c r="D6" s="12" t="s">
        <v>3</v>
      </c>
      <c r="E6" s="11"/>
      <c r="F6" s="11"/>
      <c r="G6" s="11"/>
      <c r="H6" s="11"/>
      <c r="I6" s="2"/>
      <c r="J6" s="9" t="s">
        <v>2</v>
      </c>
      <c r="K6" s="12" t="s">
        <v>4</v>
      </c>
      <c r="L6" s="11"/>
      <c r="M6" s="11"/>
      <c r="N6" s="11"/>
      <c r="O6" s="11"/>
      <c r="P6" s="2"/>
      <c r="Q6" s="9" t="s">
        <v>2</v>
      </c>
      <c r="R6" s="12" t="s">
        <v>5</v>
      </c>
      <c r="S6" s="11"/>
      <c r="T6" s="11"/>
      <c r="U6" s="11"/>
      <c r="V6" s="11"/>
      <c r="W6" s="2"/>
    </row>
    <row r="7" spans="2:23" ht="34.200000000000003" x14ac:dyDescent="0.55000000000000004">
      <c r="B7" s="5"/>
      <c r="C7" s="9" t="s">
        <v>6</v>
      </c>
      <c r="D7" s="10" t="s">
        <v>7</v>
      </c>
      <c r="E7" s="11"/>
      <c r="F7" s="11"/>
      <c r="G7" s="11"/>
      <c r="H7" s="11"/>
      <c r="I7" s="2"/>
      <c r="J7" s="9" t="s">
        <v>6</v>
      </c>
      <c r="K7" s="10" t="s">
        <v>8</v>
      </c>
      <c r="L7" s="11"/>
      <c r="M7" s="11"/>
      <c r="N7" s="11"/>
      <c r="O7" s="11"/>
      <c r="P7" s="2"/>
      <c r="Q7" s="9" t="s">
        <v>6</v>
      </c>
      <c r="R7" s="10" t="s">
        <v>9</v>
      </c>
      <c r="S7" s="11"/>
      <c r="T7" s="11"/>
      <c r="U7" s="11"/>
      <c r="V7" s="11"/>
      <c r="W7" s="2"/>
    </row>
    <row r="8" spans="2:23" x14ac:dyDescent="0.55000000000000004">
      <c r="B8" s="5"/>
      <c r="C8" s="9" t="s">
        <v>10</v>
      </c>
      <c r="D8" s="10" t="s">
        <v>11</v>
      </c>
      <c r="E8" s="11"/>
      <c r="F8" s="11"/>
      <c r="G8" s="11"/>
      <c r="H8" s="11"/>
      <c r="I8" s="2"/>
      <c r="J8" s="9" t="s">
        <v>10</v>
      </c>
      <c r="K8" s="10" t="s">
        <v>12</v>
      </c>
      <c r="L8" s="11"/>
      <c r="M8" s="11"/>
      <c r="N8" s="11"/>
      <c r="O8" s="11"/>
      <c r="P8" s="2"/>
      <c r="Q8" s="9" t="s">
        <v>10</v>
      </c>
      <c r="R8" s="10" t="s">
        <v>13</v>
      </c>
      <c r="S8" s="11"/>
      <c r="T8" s="11"/>
      <c r="U8" s="11"/>
      <c r="V8" s="11"/>
      <c r="W8" s="2"/>
    </row>
    <row r="9" spans="2:23" ht="34.200000000000003" x14ac:dyDescent="0.55000000000000004">
      <c r="B9" s="5"/>
      <c r="C9" s="9" t="s">
        <v>14</v>
      </c>
      <c r="D9" s="13"/>
      <c r="E9" s="11"/>
      <c r="F9" s="11"/>
      <c r="G9" s="11"/>
      <c r="H9" s="11"/>
      <c r="I9" s="2"/>
      <c r="J9" s="9" t="s">
        <v>14</v>
      </c>
      <c r="K9" s="13"/>
      <c r="L9" s="11"/>
      <c r="M9" s="11"/>
      <c r="N9" s="11"/>
      <c r="O9" s="11"/>
      <c r="P9" s="2"/>
      <c r="Q9" s="9" t="s">
        <v>14</v>
      </c>
      <c r="R9" s="13"/>
      <c r="S9" s="11"/>
      <c r="T9" s="11"/>
      <c r="U9" s="11"/>
      <c r="V9" s="11"/>
      <c r="W9" s="2"/>
    </row>
    <row r="10" spans="2:23" x14ac:dyDescent="0.55000000000000004">
      <c r="B10" s="5"/>
      <c r="C10" s="14"/>
      <c r="D10" s="15"/>
      <c r="E10" s="15"/>
      <c r="F10" s="15"/>
      <c r="G10" s="15"/>
      <c r="H10" s="15"/>
      <c r="I10" s="2"/>
      <c r="J10" s="14"/>
      <c r="K10" s="15"/>
      <c r="L10" s="15"/>
      <c r="M10" s="15"/>
      <c r="N10" s="15"/>
      <c r="O10" s="15"/>
      <c r="P10" s="2"/>
      <c r="Q10" s="14"/>
      <c r="R10" s="15"/>
      <c r="S10" s="15"/>
      <c r="T10" s="15"/>
      <c r="U10" s="15"/>
      <c r="V10" s="15"/>
      <c r="W10" s="2"/>
    </row>
    <row r="11" spans="2:23" ht="14.7" thickBot="1" x14ac:dyDescent="0.6">
      <c r="B11" s="5"/>
      <c r="C11" s="16" t="s">
        <v>15</v>
      </c>
      <c r="D11" s="17" t="s">
        <v>16</v>
      </c>
      <c r="E11" s="4"/>
      <c r="F11" s="4"/>
      <c r="G11" s="4"/>
      <c r="H11" s="4"/>
      <c r="I11" s="2"/>
      <c r="J11" s="16" t="s">
        <v>15</v>
      </c>
      <c r="K11" s="17" t="s">
        <v>16</v>
      </c>
      <c r="L11" s="4" t="s">
        <v>17</v>
      </c>
      <c r="M11" s="4"/>
      <c r="N11" s="4"/>
      <c r="O11" s="4"/>
      <c r="P11" s="2"/>
      <c r="Q11" s="16" t="s">
        <v>15</v>
      </c>
      <c r="R11" s="17" t="s">
        <v>16</v>
      </c>
      <c r="S11" s="4" t="s">
        <v>17</v>
      </c>
      <c r="T11" s="4"/>
      <c r="U11" s="4"/>
      <c r="V11" s="4"/>
      <c r="W11" s="2"/>
    </row>
    <row r="12" spans="2:23" x14ac:dyDescent="0.55000000000000004">
      <c r="B12" s="5"/>
      <c r="C12" s="18" t="s">
        <v>18</v>
      </c>
      <c r="D12" s="19">
        <v>175887</v>
      </c>
      <c r="E12" s="19"/>
      <c r="F12" s="19"/>
      <c r="G12" s="19"/>
      <c r="H12" s="19"/>
      <c r="I12" s="2"/>
      <c r="J12" s="18" t="s">
        <v>18</v>
      </c>
      <c r="K12" s="19">
        <v>125337</v>
      </c>
      <c r="L12" s="25">
        <f>K12-$D12</f>
        <v>-50550</v>
      </c>
      <c r="M12" s="19"/>
      <c r="N12" s="19"/>
      <c r="O12" s="19"/>
      <c r="P12" s="2"/>
      <c r="Q12" s="18" t="s">
        <v>18</v>
      </c>
      <c r="R12" s="19">
        <v>180025</v>
      </c>
      <c r="S12" s="26">
        <f>R12-$D12</f>
        <v>4138</v>
      </c>
      <c r="T12" s="19"/>
      <c r="U12" s="19"/>
      <c r="V12" s="19"/>
      <c r="W12" s="2"/>
    </row>
    <row r="13" spans="2:23" x14ac:dyDescent="0.55000000000000004">
      <c r="B13" s="5"/>
      <c r="C13" s="20" t="s">
        <v>19</v>
      </c>
      <c r="D13" s="21">
        <v>329659</v>
      </c>
      <c r="E13" s="21"/>
      <c r="F13" s="21"/>
      <c r="G13" s="21"/>
      <c r="H13" s="21"/>
      <c r="I13" s="2"/>
      <c r="J13" s="20" t="s">
        <v>19</v>
      </c>
      <c r="K13" s="21">
        <v>294905</v>
      </c>
      <c r="L13" s="27">
        <f>K13-$D13</f>
        <v>-34754</v>
      </c>
      <c r="M13" s="28">
        <f>L13/D13</f>
        <v>-0.10542408974121743</v>
      </c>
      <c r="N13" s="21"/>
      <c r="O13" s="21"/>
      <c r="P13" s="2"/>
      <c r="Q13" s="20" t="s">
        <v>19</v>
      </c>
      <c r="R13" s="21">
        <v>333432</v>
      </c>
      <c r="S13" s="29">
        <f>R13-$D13</f>
        <v>3773</v>
      </c>
      <c r="T13" s="21"/>
      <c r="U13" s="21"/>
      <c r="V13" s="21"/>
      <c r="W13" s="2"/>
    </row>
    <row r="14" spans="2:23" x14ac:dyDescent="0.55000000000000004">
      <c r="B14" s="5"/>
      <c r="C14" s="20" t="s">
        <v>20</v>
      </c>
      <c r="D14" s="21">
        <v>365259</v>
      </c>
      <c r="E14" s="21"/>
      <c r="F14" s="21"/>
      <c r="G14" s="21"/>
      <c r="H14" s="21"/>
      <c r="I14" s="2"/>
      <c r="J14" s="20" t="s">
        <v>20</v>
      </c>
      <c r="K14" s="21">
        <v>340588</v>
      </c>
      <c r="L14" s="27">
        <f>K14-$D14</f>
        <v>-24671</v>
      </c>
      <c r="M14" s="28">
        <f>L14/D14</f>
        <v>-6.7543852444429842E-2</v>
      </c>
      <c r="N14" s="21"/>
      <c r="O14" s="21"/>
      <c r="P14" s="2"/>
      <c r="Q14" s="20" t="s">
        <v>20</v>
      </c>
      <c r="R14" s="21">
        <v>378341</v>
      </c>
      <c r="S14" s="29">
        <f>R14-$D14</f>
        <v>13082</v>
      </c>
      <c r="T14" s="21"/>
      <c r="U14" s="21"/>
      <c r="V14" s="21"/>
      <c r="W14" s="2"/>
    </row>
    <row r="15" spans="2:23" x14ac:dyDescent="0.55000000000000004">
      <c r="B15" s="5"/>
      <c r="C15" s="1"/>
      <c r="D15" s="2"/>
      <c r="E15" s="2"/>
      <c r="F15" s="2"/>
      <c r="G15" s="2"/>
      <c r="H15" s="2"/>
      <c r="I15" s="2"/>
      <c r="J15" s="1"/>
      <c r="K15" s="2"/>
      <c r="L15" s="2"/>
      <c r="M15" s="2"/>
      <c r="N15" s="2"/>
      <c r="O15" s="2"/>
      <c r="P15" s="2"/>
      <c r="Q15" s="1"/>
      <c r="R15" s="2"/>
      <c r="S15" s="2"/>
      <c r="T15" s="2"/>
      <c r="U15" s="2"/>
      <c r="V15" s="2"/>
      <c r="W15" s="2"/>
    </row>
    <row r="16" spans="2:23" ht="14.7" thickBot="1" x14ac:dyDescent="0.6">
      <c r="B16" s="5"/>
      <c r="C16" s="16" t="s">
        <v>21</v>
      </c>
      <c r="D16" s="4"/>
      <c r="E16" s="4"/>
      <c r="F16" s="4"/>
      <c r="G16" s="4"/>
      <c r="H16" s="4"/>
      <c r="I16" s="2"/>
      <c r="J16" s="16" t="s">
        <v>21</v>
      </c>
      <c r="K16" s="4"/>
      <c r="L16" s="4"/>
      <c r="M16" s="4"/>
      <c r="N16" s="4"/>
      <c r="O16" s="4"/>
      <c r="P16" s="2"/>
      <c r="Q16" s="16" t="s">
        <v>21</v>
      </c>
      <c r="R16" s="4"/>
      <c r="S16" s="4"/>
      <c r="T16" s="4"/>
      <c r="U16" s="4"/>
      <c r="V16" s="4"/>
      <c r="W16" s="2"/>
    </row>
    <row r="17" spans="2:23" x14ac:dyDescent="0.55000000000000004">
      <c r="B17" s="5"/>
      <c r="C17" s="22"/>
      <c r="D17" s="22"/>
      <c r="E17" s="22"/>
      <c r="F17" s="22"/>
      <c r="G17" s="22"/>
      <c r="H17" s="22"/>
      <c r="I17" s="2"/>
      <c r="J17" s="22" t="s">
        <v>22</v>
      </c>
      <c r="K17" s="22"/>
      <c r="L17" s="22"/>
      <c r="M17" s="22"/>
      <c r="N17" s="22"/>
      <c r="O17" s="22"/>
      <c r="P17" s="2"/>
      <c r="Q17" s="22">
        <v>0</v>
      </c>
      <c r="R17" s="22"/>
      <c r="S17" s="22"/>
      <c r="T17" s="22"/>
      <c r="U17" s="22"/>
      <c r="V17" s="22"/>
      <c r="W17" s="2"/>
    </row>
    <row r="18" spans="2:23" x14ac:dyDescent="0.55000000000000004">
      <c r="B18" s="5"/>
      <c r="C18" s="2"/>
      <c r="D18" s="2"/>
      <c r="E18" s="2"/>
      <c r="F18" s="2"/>
      <c r="G18" s="2"/>
      <c r="H18" s="2"/>
      <c r="I18" s="2"/>
      <c r="J18" s="2"/>
      <c r="K18" s="2"/>
      <c r="L18" s="2"/>
      <c r="M18" s="2"/>
      <c r="N18" s="2"/>
      <c r="O18" s="2"/>
      <c r="P18" s="2"/>
      <c r="Q18" s="2"/>
      <c r="R18" s="2"/>
      <c r="S18" s="2"/>
      <c r="T18" s="2"/>
      <c r="U18" s="2"/>
      <c r="V18" s="2"/>
      <c r="W18" s="2"/>
    </row>
    <row r="19" spans="2:23" x14ac:dyDescent="0.55000000000000004">
      <c r="B19" s="5"/>
      <c r="C19" s="2"/>
      <c r="D19" s="2"/>
      <c r="E19" s="2"/>
      <c r="F19" s="2"/>
      <c r="G19" s="2"/>
      <c r="H19" s="2"/>
      <c r="I19" s="2"/>
      <c r="J19" s="2"/>
      <c r="K19" s="2"/>
      <c r="L19" s="2"/>
      <c r="M19" s="2"/>
      <c r="N19" s="2"/>
      <c r="O19" s="2"/>
      <c r="P19" s="2"/>
      <c r="Q19" s="2"/>
      <c r="R19" s="2"/>
      <c r="S19" s="2"/>
      <c r="T19" s="2"/>
      <c r="U19" s="2"/>
      <c r="V19" s="2"/>
      <c r="W19" s="2"/>
    </row>
    <row r="20" spans="2:23" x14ac:dyDescent="0.55000000000000004">
      <c r="B20" s="5"/>
      <c r="C20" s="2"/>
      <c r="D20" s="2"/>
      <c r="E20" s="2"/>
      <c r="F20" s="2"/>
      <c r="G20" s="2"/>
      <c r="H20" s="2"/>
      <c r="I20" s="2"/>
      <c r="J20" s="2"/>
      <c r="K20" s="2"/>
      <c r="L20" s="2"/>
      <c r="M20" s="2"/>
      <c r="N20" s="2"/>
      <c r="O20" s="2"/>
      <c r="P20" s="2"/>
      <c r="Q20" s="2"/>
      <c r="R20" s="2"/>
      <c r="S20" s="2"/>
      <c r="T20" s="2"/>
      <c r="U20" s="2"/>
      <c r="V20" s="2"/>
      <c r="W20" s="2"/>
    </row>
    <row r="21" spans="2:23" x14ac:dyDescent="0.55000000000000004">
      <c r="B21" s="5"/>
      <c r="C21" s="2"/>
      <c r="D21" s="2"/>
      <c r="E21" s="2"/>
      <c r="F21" s="2"/>
      <c r="G21" s="2"/>
      <c r="H21" s="2"/>
      <c r="I21" s="2"/>
      <c r="J21" s="2"/>
      <c r="K21" s="2"/>
      <c r="L21" s="2"/>
      <c r="M21" s="2"/>
      <c r="N21" s="2"/>
      <c r="O21" s="2"/>
      <c r="P21" s="2"/>
      <c r="Q21" s="2"/>
      <c r="R21" s="2"/>
      <c r="S21" s="2"/>
      <c r="T21" s="2"/>
      <c r="U21" s="2"/>
      <c r="V21" s="2"/>
      <c r="W21" s="2"/>
    </row>
    <row r="22" spans="2:23" x14ac:dyDescent="0.55000000000000004">
      <c r="B22" s="5"/>
      <c r="C22" s="2"/>
      <c r="D22" s="2"/>
      <c r="E22" s="2"/>
      <c r="F22" s="2"/>
      <c r="G22" s="2"/>
      <c r="H22" s="2"/>
      <c r="I22" s="2"/>
      <c r="J22" s="2"/>
      <c r="K22" s="2"/>
      <c r="L22" s="2"/>
      <c r="M22" s="2"/>
      <c r="N22" s="2"/>
      <c r="O22" s="2"/>
      <c r="P22" s="2"/>
      <c r="Q22" s="2"/>
      <c r="R22" s="2"/>
      <c r="S22" s="2"/>
      <c r="T22" s="2"/>
      <c r="U22" s="2"/>
      <c r="V22" s="2"/>
      <c r="W22" s="2"/>
    </row>
    <row r="23" spans="2:23" ht="14.7" thickBot="1" x14ac:dyDescent="0.6">
      <c r="B23" s="5"/>
      <c r="C23" s="16" t="s">
        <v>23</v>
      </c>
      <c r="D23" s="4"/>
      <c r="E23" s="4"/>
      <c r="F23" s="4"/>
      <c r="G23" s="4"/>
      <c r="H23" s="4"/>
      <c r="I23" s="2"/>
      <c r="J23" s="16" t="s">
        <v>23</v>
      </c>
      <c r="K23" s="4"/>
      <c r="L23" s="4"/>
      <c r="M23" s="4"/>
      <c r="N23" s="4"/>
      <c r="O23" s="4"/>
      <c r="P23" s="2"/>
      <c r="Q23" s="16" t="s">
        <v>23</v>
      </c>
      <c r="R23" s="4"/>
      <c r="S23" s="4"/>
      <c r="T23" s="4"/>
      <c r="U23" s="4"/>
      <c r="V23" s="4"/>
      <c r="W23" s="2"/>
    </row>
    <row r="24" spans="2:23" x14ac:dyDescent="0.55000000000000004">
      <c r="B24" s="5"/>
      <c r="C24" s="2"/>
      <c r="D24" s="2"/>
      <c r="E24" s="2"/>
      <c r="F24" s="2"/>
      <c r="G24" s="2"/>
      <c r="H24" s="2"/>
      <c r="I24" s="2"/>
      <c r="J24" s="2"/>
      <c r="K24" s="2"/>
      <c r="L24" s="2"/>
      <c r="M24" s="2"/>
      <c r="N24" s="2"/>
      <c r="O24" s="2"/>
      <c r="P24" s="2"/>
      <c r="Q24" s="2"/>
      <c r="R24" s="2"/>
      <c r="S24" s="2"/>
      <c r="T24" s="2"/>
      <c r="U24" s="2"/>
      <c r="V24" s="2"/>
      <c r="W24" s="2"/>
    </row>
    <row r="25" spans="2:23" x14ac:dyDescent="0.55000000000000004">
      <c r="B25" s="2"/>
      <c r="C25" s="2"/>
      <c r="D25" s="2"/>
      <c r="E25" s="2"/>
      <c r="F25" s="2"/>
      <c r="G25" s="2"/>
      <c r="H25" s="2"/>
      <c r="I25" s="2"/>
      <c r="J25" s="2"/>
      <c r="K25" s="2"/>
      <c r="L25" s="2"/>
      <c r="M25" s="2"/>
      <c r="N25" s="2"/>
      <c r="O25" s="2"/>
      <c r="P25" s="2"/>
      <c r="Q25" s="2"/>
      <c r="R25" s="2"/>
      <c r="S25" s="2"/>
      <c r="T25" s="2"/>
      <c r="U25" s="2"/>
      <c r="V25" s="2"/>
      <c r="W25" s="2"/>
    </row>
    <row r="26" spans="2:23" ht="14.7" thickBot="1" x14ac:dyDescent="0.6">
      <c r="B26" s="3" t="s">
        <v>24</v>
      </c>
      <c r="C26" s="4"/>
      <c r="D26" s="4"/>
      <c r="E26" s="4"/>
      <c r="F26" s="4"/>
      <c r="G26" s="4"/>
      <c r="H26" s="4"/>
      <c r="I26" s="2"/>
      <c r="J26" s="2"/>
      <c r="K26" s="2"/>
      <c r="L26" s="2"/>
      <c r="M26" s="2"/>
      <c r="N26" s="2"/>
      <c r="O26" s="2"/>
      <c r="P26" s="2"/>
      <c r="Q26" s="2"/>
      <c r="R26" s="2"/>
      <c r="S26" s="2"/>
      <c r="T26" s="2"/>
      <c r="U26" s="2"/>
      <c r="V26" s="2"/>
      <c r="W26" s="2"/>
    </row>
    <row r="27" spans="2:23" x14ac:dyDescent="0.55000000000000004">
      <c r="B27" s="5"/>
      <c r="C27" s="2"/>
      <c r="D27" s="2"/>
      <c r="E27" s="2"/>
      <c r="F27" s="2"/>
      <c r="G27" s="2"/>
      <c r="H27" s="2"/>
      <c r="I27" s="2"/>
      <c r="J27" s="2"/>
      <c r="K27" s="2"/>
      <c r="L27" s="2"/>
      <c r="M27" s="2"/>
      <c r="N27" s="2"/>
      <c r="O27" s="2"/>
      <c r="P27" s="2"/>
      <c r="Q27" s="2"/>
      <c r="R27" s="2"/>
      <c r="S27" s="2"/>
      <c r="T27" s="2"/>
      <c r="U27" s="2"/>
      <c r="V27" s="2"/>
      <c r="W27" s="2"/>
    </row>
    <row r="28" spans="2:23" x14ac:dyDescent="0.55000000000000004">
      <c r="B28" s="5"/>
      <c r="C28" s="23" t="s">
        <v>25</v>
      </c>
      <c r="D28" s="2"/>
      <c r="E28" s="2"/>
      <c r="F28" s="2"/>
      <c r="G28" s="2"/>
      <c r="H28" s="2"/>
      <c r="I28" s="2"/>
      <c r="J28" s="2"/>
      <c r="K28" s="23" t="s">
        <v>26</v>
      </c>
      <c r="L28" s="2"/>
      <c r="M28" s="2"/>
      <c r="N28" s="2"/>
      <c r="O28" s="2"/>
      <c r="P28" s="2"/>
      <c r="Q28" s="2"/>
      <c r="R28" s="23" t="s">
        <v>26</v>
      </c>
      <c r="S28" s="2"/>
      <c r="T28" s="2"/>
      <c r="U28" s="2"/>
      <c r="V28" s="2"/>
      <c r="W28" s="2"/>
    </row>
    <row r="29" spans="2:23" x14ac:dyDescent="0.55000000000000004">
      <c r="B29" s="5"/>
      <c r="C29" s="2"/>
      <c r="D29" s="2"/>
      <c r="E29" s="2"/>
      <c r="F29" s="2"/>
      <c r="G29" s="2"/>
      <c r="H29" s="2"/>
      <c r="I29" s="2"/>
      <c r="J29" s="2"/>
      <c r="K29" s="2"/>
      <c r="L29" s="2"/>
      <c r="M29" s="2"/>
      <c r="N29" s="2"/>
      <c r="O29" s="2"/>
      <c r="P29" s="2"/>
      <c r="Q29" s="2"/>
      <c r="R29" s="2"/>
      <c r="S29" s="2"/>
      <c r="T29" s="2"/>
      <c r="U29" s="2"/>
      <c r="V29" s="2"/>
      <c r="W29" s="2"/>
    </row>
    <row r="30" spans="2:23" x14ac:dyDescent="0.55000000000000004">
      <c r="B30" s="5"/>
      <c r="C30" s="2"/>
      <c r="D30" s="2"/>
      <c r="E30" s="2"/>
      <c r="F30" s="2"/>
      <c r="G30" s="2"/>
      <c r="H30" s="2"/>
      <c r="I30" s="2"/>
      <c r="J30" s="2"/>
      <c r="K30" s="2"/>
      <c r="L30" s="2"/>
      <c r="M30" s="2"/>
      <c r="N30" s="2"/>
      <c r="O30" s="2"/>
      <c r="P30" s="2"/>
      <c r="Q30" s="2"/>
      <c r="R30" s="2"/>
      <c r="S30" s="2"/>
      <c r="T30" s="2"/>
      <c r="U30" s="2"/>
      <c r="V30" s="2"/>
      <c r="W30" s="2"/>
    </row>
    <row r="31" spans="2:23" x14ac:dyDescent="0.55000000000000004">
      <c r="B31" s="5"/>
      <c r="C31" s="2"/>
      <c r="D31" s="2"/>
      <c r="E31" s="2"/>
      <c r="F31" s="2"/>
      <c r="G31" s="2"/>
      <c r="H31" s="2"/>
      <c r="I31" s="2"/>
      <c r="J31" s="2"/>
      <c r="K31" s="2"/>
      <c r="L31" s="2"/>
      <c r="M31" s="2"/>
      <c r="N31" s="2"/>
      <c r="O31" s="2"/>
      <c r="P31" s="2"/>
      <c r="Q31" s="2"/>
      <c r="R31" s="2"/>
      <c r="S31" s="2"/>
      <c r="T31" s="2"/>
      <c r="U31" s="2"/>
      <c r="V31" s="2"/>
      <c r="W31" s="2"/>
    </row>
  </sheetData>
  <hyperlinks>
    <hyperlink ref="R6" r:id="rId1" xr:uid="{0D3FF620-D64F-48F8-B3A2-0726F1FC9042}"/>
    <hyperlink ref="K6" r:id="rId2" xr:uid="{0C06F452-0AA5-4876-8A15-0DB9767B8F77}"/>
    <hyperlink ref="D6" r:id="rId3" xr:uid="{07123C03-312F-40D0-AC16-56E4DF0EFF63}"/>
  </hyperlinks>
  <pageMargins left="0.7" right="0.7" top="0.75" bottom="0.75" header="0.3" footer="0.3"/>
  <pageSetup orientation="portrait" r:id="rId4"/>
  <drawing r:id="rId5"/>
  <legacyDrawing r:id="rId6"/>
  <oleObjects>
    <mc:AlternateContent xmlns:mc="http://schemas.openxmlformats.org/markup-compatibility/2006">
      <mc:Choice Requires="x14">
        <oleObject progId="Packager Shell Object" shapeId="4097" r:id="rId7">
          <objectPr defaultSize="0" autoPict="0" r:id="rId8">
            <anchor moveWithCells="1">
              <from>
                <xdr:col>18</xdr:col>
                <xdr:colOff>19050</xdr:colOff>
                <xdr:row>27</xdr:row>
                <xdr:rowOff>11430</xdr:rowOff>
              </from>
              <to>
                <xdr:col>19</xdr:col>
                <xdr:colOff>323850</xdr:colOff>
                <xdr:row>29</xdr:row>
                <xdr:rowOff>171450</xdr:rowOff>
              </to>
            </anchor>
          </objectPr>
        </oleObject>
      </mc:Choice>
      <mc:Fallback>
        <oleObject progId="Packager Shell Object" shapeId="4097" r:id="rId7"/>
      </mc:Fallback>
    </mc:AlternateContent>
    <mc:AlternateContent xmlns:mc="http://schemas.openxmlformats.org/markup-compatibility/2006">
      <mc:Choice Requires="x14">
        <oleObject progId="Packager Shell Object" shapeId="4098" r:id="rId9">
          <objectPr defaultSize="0" autoPict="0" r:id="rId10">
            <anchor moveWithCells="1">
              <from>
                <xdr:col>3</xdr:col>
                <xdr:colOff>0</xdr:colOff>
                <xdr:row>27</xdr:row>
                <xdr:rowOff>0</xdr:rowOff>
              </from>
              <to>
                <xdr:col>4</xdr:col>
                <xdr:colOff>316230</xdr:colOff>
                <xdr:row>29</xdr:row>
                <xdr:rowOff>171450</xdr:rowOff>
              </to>
            </anchor>
          </objectPr>
        </oleObject>
      </mc:Choice>
      <mc:Fallback>
        <oleObject progId="Packager Shell Object" shapeId="4098" r:id="rId9"/>
      </mc:Fallback>
    </mc:AlternateContent>
    <mc:AlternateContent xmlns:mc="http://schemas.openxmlformats.org/markup-compatibility/2006">
      <mc:Choice Requires="x14">
        <oleObject progId="Packager Shell Object" shapeId="4099" r:id="rId11">
          <objectPr defaultSize="0" autoPict="0" r:id="rId12">
            <anchor moveWithCells="1">
              <from>
                <xdr:col>11</xdr:col>
                <xdr:colOff>0</xdr:colOff>
                <xdr:row>27</xdr:row>
                <xdr:rowOff>0</xdr:rowOff>
              </from>
              <to>
                <xdr:col>12</xdr:col>
                <xdr:colOff>278130</xdr:colOff>
                <xdr:row>29</xdr:row>
                <xdr:rowOff>156210</xdr:rowOff>
              </to>
            </anchor>
          </objectPr>
        </oleObject>
      </mc:Choice>
      <mc:Fallback>
        <oleObject progId="Packager Shell Object" shapeId="4099" r:id="rId11"/>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4B63D-39AB-465D-97A5-59FAC7FA250C}">
  <dimension ref="A1:A13"/>
  <sheetViews>
    <sheetView showGridLines="0" topLeftCell="C1" workbookViewId="0">
      <selection activeCell="A14" sqref="A14"/>
    </sheetView>
  </sheetViews>
  <sheetFormatPr defaultRowHeight="14.4" x14ac:dyDescent="0.55000000000000004"/>
  <cols>
    <col min="1" max="1" width="6.3125" customWidth="1"/>
  </cols>
  <sheetData>
    <row r="1" spans="1:1" x14ac:dyDescent="0.55000000000000004">
      <c r="A1" t="s">
        <v>33</v>
      </c>
    </row>
    <row r="3" spans="1:1" x14ac:dyDescent="0.55000000000000004">
      <c r="A3" t="s">
        <v>106</v>
      </c>
    </row>
    <row r="4" spans="1:1" x14ac:dyDescent="0.55000000000000004">
      <c r="A4" t="s">
        <v>107</v>
      </c>
    </row>
    <row r="5" spans="1:1" x14ac:dyDescent="0.55000000000000004">
      <c r="A5" t="s">
        <v>108</v>
      </c>
    </row>
    <row r="6" spans="1:1" x14ac:dyDescent="0.55000000000000004">
      <c r="A6" t="s">
        <v>99</v>
      </c>
    </row>
    <row r="7" spans="1:1" x14ac:dyDescent="0.55000000000000004">
      <c r="A7" t="s">
        <v>100</v>
      </c>
    </row>
    <row r="8" spans="1:1" x14ac:dyDescent="0.55000000000000004">
      <c r="A8" t="s">
        <v>101</v>
      </c>
    </row>
    <row r="9" spans="1:1" x14ac:dyDescent="0.55000000000000004">
      <c r="A9" t="s">
        <v>102</v>
      </c>
    </row>
    <row r="10" spans="1:1" x14ac:dyDescent="0.55000000000000004">
      <c r="A10" t="s">
        <v>103</v>
      </c>
    </row>
    <row r="11" spans="1:1" x14ac:dyDescent="0.55000000000000004">
      <c r="A11" t="s">
        <v>104</v>
      </c>
    </row>
    <row r="12" spans="1:1" x14ac:dyDescent="0.55000000000000004">
      <c r="A12" t="s">
        <v>105</v>
      </c>
    </row>
    <row r="13" spans="1:1" x14ac:dyDescent="0.55000000000000004">
      <c r="A13"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51A87-C6E5-459A-B63D-2CED49843005}">
  <sheetPr>
    <tabColor rgb="FFFF0000"/>
  </sheetPr>
  <dimension ref="A1"/>
  <sheetViews>
    <sheetView showGridLines="0" workbookViewId="0">
      <selection activeCell="H20" sqref="H20"/>
    </sheetView>
  </sheetViews>
  <sheetFormatPr defaultRowHeight="14.4" x14ac:dyDescent="0.55000000000000004"/>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AA9D2-1354-412B-942F-31E7F65F56A6}">
  <dimension ref="A12:U82"/>
  <sheetViews>
    <sheetView showGridLines="0" workbookViewId="0">
      <selection activeCell="A19" sqref="A19"/>
    </sheetView>
  </sheetViews>
  <sheetFormatPr defaultRowHeight="14.4" x14ac:dyDescent="0.55000000000000004"/>
  <cols>
    <col min="1" max="1" width="8.68359375" bestFit="1" customWidth="1"/>
  </cols>
  <sheetData>
    <row r="12" spans="1:21" ht="30.3" x14ac:dyDescent="1">
      <c r="A12" s="34" t="s">
        <v>34</v>
      </c>
      <c r="B12" s="35"/>
      <c r="C12" s="35"/>
      <c r="D12" s="35"/>
      <c r="E12" s="35"/>
      <c r="F12" s="35"/>
      <c r="G12" s="35"/>
      <c r="H12" s="35"/>
      <c r="I12" s="35"/>
      <c r="J12" s="35"/>
      <c r="K12" s="35"/>
      <c r="L12" s="35"/>
      <c r="M12" s="35"/>
      <c r="N12" s="35"/>
      <c r="O12" s="35"/>
      <c r="P12" s="35"/>
      <c r="Q12" s="35"/>
      <c r="R12" s="35"/>
      <c r="S12" s="35"/>
      <c r="T12" s="35"/>
      <c r="U12" s="35"/>
    </row>
    <row r="13" spans="1:21" ht="22.2" x14ac:dyDescent="0.7">
      <c r="A13" s="36"/>
      <c r="B13" s="35"/>
      <c r="C13" s="35"/>
      <c r="D13" s="35"/>
      <c r="E13" s="35"/>
      <c r="F13" s="35"/>
      <c r="G13" s="35"/>
      <c r="H13" s="35"/>
      <c r="I13" s="35"/>
      <c r="J13" s="35"/>
      <c r="K13" s="35"/>
      <c r="L13" s="35"/>
      <c r="M13" s="35"/>
      <c r="N13" s="35"/>
      <c r="O13" s="35"/>
      <c r="P13" s="35"/>
      <c r="Q13" s="35"/>
      <c r="R13" s="35"/>
      <c r="S13" s="35"/>
      <c r="T13" s="35"/>
      <c r="U13" s="35"/>
    </row>
    <row r="14" spans="1:21" ht="22.2" x14ac:dyDescent="0.7">
      <c r="A14" s="36" t="s">
        <v>35</v>
      </c>
      <c r="B14" s="35"/>
      <c r="C14" s="35"/>
      <c r="D14" s="35"/>
      <c r="E14" s="35"/>
      <c r="F14" s="35"/>
      <c r="G14" s="35"/>
      <c r="H14" s="35"/>
      <c r="I14" s="35"/>
      <c r="J14" s="35"/>
      <c r="K14" s="35"/>
      <c r="L14" s="35"/>
      <c r="M14" s="35"/>
      <c r="N14" s="35"/>
      <c r="O14" s="35"/>
      <c r="P14" s="35"/>
      <c r="Q14" s="35"/>
      <c r="R14" s="35"/>
      <c r="S14" s="35"/>
      <c r="T14" s="35"/>
      <c r="U14" s="35"/>
    </row>
    <row r="15" spans="1:21" ht="22.2" x14ac:dyDescent="0.7">
      <c r="A15" s="36"/>
      <c r="B15" s="35"/>
      <c r="C15" s="35"/>
      <c r="D15" s="35"/>
      <c r="E15" s="35"/>
      <c r="F15" s="35"/>
      <c r="G15" s="35"/>
      <c r="H15" s="35"/>
      <c r="I15" s="35"/>
      <c r="J15" s="35"/>
      <c r="K15" s="35"/>
      <c r="L15" s="35"/>
      <c r="M15" s="35"/>
      <c r="N15" s="35"/>
      <c r="O15" s="35"/>
      <c r="P15" s="35"/>
      <c r="Q15" s="35"/>
      <c r="R15" s="35"/>
      <c r="S15" s="35"/>
      <c r="T15" s="35"/>
      <c r="U15" s="35"/>
    </row>
    <row r="16" spans="1:21" ht="22.2" x14ac:dyDescent="0.7">
      <c r="A16" s="36" t="s">
        <v>36</v>
      </c>
      <c r="B16" s="35"/>
      <c r="C16" s="35"/>
      <c r="D16" s="35"/>
      <c r="E16" s="35"/>
      <c r="F16" s="35"/>
      <c r="G16" s="35"/>
      <c r="H16" s="35"/>
      <c r="I16" s="35"/>
      <c r="J16" s="35"/>
      <c r="K16" s="35"/>
      <c r="L16" s="35"/>
      <c r="M16" s="35"/>
      <c r="N16" s="35"/>
      <c r="O16" s="35"/>
      <c r="P16" s="35"/>
      <c r="Q16" s="35"/>
      <c r="R16" s="35"/>
      <c r="S16" s="35"/>
      <c r="T16" s="35"/>
      <c r="U16" s="35"/>
    </row>
    <row r="17" spans="1:21" ht="22.2" x14ac:dyDescent="0.7">
      <c r="A17" s="36"/>
      <c r="B17" s="35"/>
      <c r="C17" s="35"/>
      <c r="D17" s="35"/>
      <c r="E17" s="35"/>
      <c r="F17" s="35"/>
      <c r="G17" s="35"/>
      <c r="H17" s="35"/>
      <c r="I17" s="35"/>
      <c r="J17" s="35"/>
      <c r="K17" s="35"/>
      <c r="L17" s="35"/>
      <c r="M17" s="35"/>
      <c r="N17" s="35"/>
      <c r="O17" s="35"/>
      <c r="P17" s="35"/>
      <c r="Q17" s="35"/>
      <c r="R17" s="35"/>
      <c r="S17" s="35"/>
      <c r="T17" s="35"/>
      <c r="U17" s="35"/>
    </row>
    <row r="18" spans="1:21" ht="22.2" x14ac:dyDescent="0.7">
      <c r="A18" s="37">
        <v>46247</v>
      </c>
      <c r="B18" s="35"/>
      <c r="C18" s="35"/>
      <c r="D18" s="35"/>
      <c r="E18" s="35"/>
      <c r="F18" s="35"/>
      <c r="G18" s="35"/>
      <c r="H18" s="35"/>
      <c r="I18" s="35"/>
      <c r="J18" s="35"/>
      <c r="K18" s="35"/>
      <c r="L18" s="35"/>
      <c r="M18" s="35"/>
      <c r="N18" s="35"/>
      <c r="O18" s="35"/>
      <c r="P18" s="35"/>
      <c r="Q18" s="35"/>
      <c r="R18" s="35"/>
      <c r="S18" s="35"/>
      <c r="T18" s="35"/>
      <c r="U18" s="35"/>
    </row>
    <row r="82" spans="3:3" x14ac:dyDescent="0.55000000000000004">
      <c r="C82" s="3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F74C5-A57A-459F-A607-C9CF4DD3DC0E}">
  <dimension ref="A1:J88"/>
  <sheetViews>
    <sheetView showGridLines="0" workbookViewId="0">
      <selection activeCell="J23" sqref="J23"/>
    </sheetView>
  </sheetViews>
  <sheetFormatPr defaultRowHeight="14.4" x14ac:dyDescent="0.55000000000000004"/>
  <cols>
    <col min="1" max="4" width="1.734375" style="42" customWidth="1"/>
    <col min="5" max="5" width="29.20703125" customWidth="1"/>
    <col min="6" max="6" width="10.47265625" style="43" customWidth="1"/>
    <col min="7" max="7" width="1.578125" customWidth="1"/>
    <col min="8" max="9" width="15.578125" style="45" customWidth="1"/>
    <col min="10" max="10" width="15.578125" customWidth="1"/>
  </cols>
  <sheetData>
    <row r="1" spans="1:10" s="42" customFormat="1" ht="15" customHeight="1" x14ac:dyDescent="0.4">
      <c r="A1" s="39"/>
      <c r="B1" s="39" t="str">
        <f>'EX Cover Sheet'!A12</f>
        <v>Active Cell Tower Inc</v>
      </c>
      <c r="C1" s="39"/>
      <c r="D1" s="39"/>
      <c r="E1" s="39"/>
      <c r="F1" s="40"/>
      <c r="G1" s="39"/>
      <c r="H1" s="41"/>
      <c r="I1" s="41"/>
      <c r="J1" s="39"/>
    </row>
    <row r="2" spans="1:10" s="42" customFormat="1" ht="15" customHeight="1" x14ac:dyDescent="0.4">
      <c r="A2" s="39"/>
      <c r="B2" s="39"/>
      <c r="C2" s="39"/>
      <c r="D2" s="39"/>
      <c r="E2" s="39"/>
      <c r="F2" s="40"/>
      <c r="G2" s="39"/>
      <c r="H2" s="41"/>
      <c r="I2" s="41"/>
      <c r="J2" s="39"/>
    </row>
    <row r="3" spans="1:10" s="42" customFormat="1" ht="15" customHeight="1" x14ac:dyDescent="0.4">
      <c r="A3" s="39"/>
      <c r="B3" s="39"/>
      <c r="C3" s="39"/>
      <c r="D3" s="39"/>
      <c r="E3" s="39"/>
      <c r="F3" s="40"/>
      <c r="G3" s="39"/>
      <c r="H3" s="40"/>
      <c r="I3" s="40"/>
      <c r="J3" s="39"/>
    </row>
    <row r="4" spans="1:10" s="42" customFormat="1" ht="31.2" customHeight="1" x14ac:dyDescent="0.4">
      <c r="A4" s="39"/>
      <c r="B4" s="39"/>
      <c r="C4" s="39"/>
      <c r="D4" s="39"/>
      <c r="E4" s="39"/>
      <c r="F4" s="40" t="s">
        <v>37</v>
      </c>
      <c r="G4" s="39"/>
      <c r="H4" s="40" t="s">
        <v>38</v>
      </c>
      <c r="I4" s="40" t="s">
        <v>39</v>
      </c>
      <c r="J4" s="39" t="s">
        <v>40</v>
      </c>
    </row>
    <row r="5" spans="1:10" x14ac:dyDescent="0.55000000000000004">
      <c r="H5" s="43"/>
      <c r="I5" s="43"/>
    </row>
    <row r="6" spans="1:10" x14ac:dyDescent="0.55000000000000004">
      <c r="B6" s="44" t="s">
        <v>41</v>
      </c>
      <c r="C6" s="44"/>
      <c r="D6" s="44"/>
      <c r="E6" s="44"/>
      <c r="G6" s="44"/>
    </row>
    <row r="7" spans="1:10" x14ac:dyDescent="0.55000000000000004">
      <c r="B7"/>
      <c r="C7"/>
      <c r="D7"/>
    </row>
    <row r="8" spans="1:10" x14ac:dyDescent="0.55000000000000004">
      <c r="B8"/>
      <c r="C8"/>
      <c r="D8"/>
      <c r="E8" t="s">
        <v>42</v>
      </c>
      <c r="F8" s="46" t="s">
        <v>43</v>
      </c>
      <c r="H8" s="47">
        <f>'EX Scenario 1'!H8</f>
        <v>812448.38399999996</v>
      </c>
      <c r="I8" s="47">
        <f>'EX Scenario 2'!H8</f>
        <v>812448.38399999996</v>
      </c>
      <c r="J8" s="48">
        <f>H8-I8</f>
        <v>0</v>
      </c>
    </row>
    <row r="9" spans="1:10" x14ac:dyDescent="0.55000000000000004">
      <c r="B9"/>
      <c r="C9"/>
      <c r="D9"/>
      <c r="E9" t="s">
        <v>44</v>
      </c>
      <c r="F9" s="46" t="s">
        <v>43</v>
      </c>
      <c r="H9" s="47">
        <f>'EX Scenario 1'!H9</f>
        <v>165768.9375</v>
      </c>
      <c r="I9" s="47">
        <f>'EX Scenario 2'!H9</f>
        <v>165768.9375</v>
      </c>
      <c r="J9" s="48">
        <f>H9-I9</f>
        <v>0</v>
      </c>
    </row>
    <row r="10" spans="1:10" x14ac:dyDescent="0.55000000000000004">
      <c r="B10"/>
      <c r="C10"/>
      <c r="D10"/>
      <c r="E10" t="s">
        <v>45</v>
      </c>
      <c r="F10" s="46" t="s">
        <v>43</v>
      </c>
      <c r="H10" s="47">
        <f>'EX Scenario 1'!H10</f>
        <v>487469.03040000005</v>
      </c>
      <c r="I10" s="47">
        <f>'EX Scenario 2'!H10</f>
        <v>487469.03040000005</v>
      </c>
      <c r="J10" s="48">
        <f>H10-I10</f>
        <v>0</v>
      </c>
    </row>
    <row r="11" spans="1:10" x14ac:dyDescent="0.55000000000000004">
      <c r="B11"/>
      <c r="C11"/>
      <c r="D11"/>
      <c r="E11" t="s">
        <v>46</v>
      </c>
      <c r="F11" s="46" t="s">
        <v>43</v>
      </c>
      <c r="H11" s="47">
        <f>'EX Scenario 1'!H11</f>
        <v>60000</v>
      </c>
      <c r="I11" s="47">
        <f>'EX Scenario 2'!H11</f>
        <v>60000</v>
      </c>
      <c r="J11" s="48">
        <f>H11-I11</f>
        <v>0</v>
      </c>
    </row>
    <row r="12" spans="1:10" x14ac:dyDescent="0.55000000000000004">
      <c r="B12"/>
      <c r="C12"/>
      <c r="D12"/>
      <c r="E12" t="s">
        <v>47</v>
      </c>
      <c r="F12" s="46" t="s">
        <v>43</v>
      </c>
      <c r="H12" s="47">
        <f>'EX Scenario 1'!H12</f>
        <v>0</v>
      </c>
      <c r="I12" s="47">
        <f>'EX Scenario 2'!H12</f>
        <v>3646916.625</v>
      </c>
      <c r="J12" s="48">
        <f>H12-I12</f>
        <v>-3646916.625</v>
      </c>
    </row>
    <row r="13" spans="1:10" x14ac:dyDescent="0.55000000000000004">
      <c r="B13"/>
      <c r="C13"/>
      <c r="D13"/>
      <c r="G13" s="44"/>
    </row>
    <row r="14" spans="1:10" x14ac:dyDescent="0.55000000000000004">
      <c r="B14" s="44" t="s">
        <v>48</v>
      </c>
      <c r="C14" s="44"/>
      <c r="D14" s="44"/>
      <c r="E14" s="44"/>
    </row>
    <row r="15" spans="1:10" x14ac:dyDescent="0.55000000000000004">
      <c r="B15"/>
      <c r="C15"/>
      <c r="D15"/>
      <c r="F15" s="46"/>
      <c r="H15" s="47"/>
    </row>
    <row r="16" spans="1:10" x14ac:dyDescent="0.55000000000000004">
      <c r="B16"/>
      <c r="C16"/>
      <c r="D16"/>
      <c r="E16" t="s">
        <v>49</v>
      </c>
      <c r="F16" s="46" t="s">
        <v>43</v>
      </c>
      <c r="H16" s="47">
        <f>'EX Scenario 1'!H16</f>
        <v>4000000</v>
      </c>
      <c r="I16" s="47">
        <f>'EX Scenario 2'!H16</f>
        <v>0</v>
      </c>
      <c r="J16" s="48">
        <f>H16-I16</f>
        <v>4000000</v>
      </c>
    </row>
    <row r="17" spans="2:10" x14ac:dyDescent="0.55000000000000004">
      <c r="B17"/>
      <c r="C17"/>
      <c r="D17"/>
      <c r="E17" t="s">
        <v>50</v>
      </c>
      <c r="F17" s="46" t="s">
        <v>43</v>
      </c>
      <c r="H17" s="47">
        <f>'EX Scenario 1'!H17</f>
        <v>500000</v>
      </c>
      <c r="I17" s="47">
        <f>'EX Scenario 2'!H17</f>
        <v>500000</v>
      </c>
      <c r="J17" s="48">
        <f>H17-I17</f>
        <v>0</v>
      </c>
    </row>
    <row r="18" spans="2:10" x14ac:dyDescent="0.55000000000000004">
      <c r="B18"/>
      <c r="C18"/>
      <c r="D18"/>
      <c r="E18" t="s">
        <v>51</v>
      </c>
      <c r="F18" s="46" t="s">
        <v>43</v>
      </c>
      <c r="H18" s="47">
        <f>'EX Scenario 1'!H18</f>
        <v>45000</v>
      </c>
      <c r="I18" s="47">
        <f>'EX Scenario 2'!H18</f>
        <v>45000</v>
      </c>
      <c r="J18" s="48">
        <f>H18-I18</f>
        <v>0</v>
      </c>
    </row>
    <row r="19" spans="2:10" x14ac:dyDescent="0.55000000000000004">
      <c r="B19"/>
      <c r="C19"/>
      <c r="D19"/>
    </row>
    <row r="20" spans="2:10" x14ac:dyDescent="0.55000000000000004">
      <c r="B20" s="44" t="s">
        <v>52</v>
      </c>
      <c r="C20"/>
      <c r="D20"/>
      <c r="F20" s="49" t="s">
        <v>43</v>
      </c>
      <c r="H20" s="50">
        <f>SUM(H7:H19)</f>
        <v>6070686.3519000001</v>
      </c>
      <c r="I20" s="50">
        <f>SUM(I7:I19)</f>
        <v>5717602.9769000001</v>
      </c>
      <c r="J20" s="48">
        <f>H20-I20</f>
        <v>353083.375</v>
      </c>
    </row>
    <row r="70" spans="5:5" x14ac:dyDescent="0.55000000000000004">
      <c r="E70" s="51"/>
    </row>
    <row r="71" spans="5:5" x14ac:dyDescent="0.55000000000000004">
      <c r="E71" s="51"/>
    </row>
    <row r="72" spans="5:5" x14ac:dyDescent="0.55000000000000004">
      <c r="E72" s="51"/>
    </row>
    <row r="77" spans="5:5" x14ac:dyDescent="0.55000000000000004">
      <c r="E77" s="51"/>
    </row>
    <row r="78" spans="5:5" x14ac:dyDescent="0.55000000000000004">
      <c r="E78" s="51"/>
    </row>
    <row r="79" spans="5:5" x14ac:dyDescent="0.55000000000000004">
      <c r="E79" s="51"/>
    </row>
    <row r="83" spans="5:5" x14ac:dyDescent="0.55000000000000004">
      <c r="E83" s="51"/>
    </row>
    <row r="84" spans="5:5" x14ac:dyDescent="0.55000000000000004">
      <c r="E84" s="51"/>
    </row>
    <row r="85" spans="5:5" x14ac:dyDescent="0.55000000000000004">
      <c r="E85" s="51"/>
    </row>
    <row r="88" spans="5:5" x14ac:dyDescent="0.55000000000000004">
      <c r="E88" s="4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A3537-79DE-4E36-ABCE-598558E36C3E}">
  <dimension ref="A1:P89"/>
  <sheetViews>
    <sheetView showGridLines="0" workbookViewId="0">
      <selection activeCell="A19" sqref="A19"/>
    </sheetView>
  </sheetViews>
  <sheetFormatPr defaultColWidth="8.3671875" defaultRowHeight="15" customHeight="1" x14ac:dyDescent="0.55000000000000004"/>
  <cols>
    <col min="1" max="4" width="1.734375" style="42" customWidth="1"/>
    <col min="5" max="5" width="29.20703125" customWidth="1"/>
    <col min="6" max="6" width="12.41796875" bestFit="1" customWidth="1"/>
    <col min="7" max="7" width="10.26171875" customWidth="1"/>
    <col min="8" max="8" width="58.26171875" bestFit="1" customWidth="1"/>
    <col min="9" max="9" width="1.734375" customWidth="1"/>
    <col min="10" max="14" width="12.578125" style="52" customWidth="1"/>
    <col min="15" max="16384" width="8.3671875" style="52"/>
  </cols>
  <sheetData>
    <row r="1" spans="1:14" s="42" customFormat="1" ht="15" customHeight="1" x14ac:dyDescent="0.4">
      <c r="A1" s="39"/>
      <c r="B1" s="39"/>
      <c r="C1" s="39"/>
      <c r="D1" s="39"/>
      <c r="E1" s="39"/>
      <c r="F1" s="39"/>
      <c r="G1" s="39"/>
      <c r="H1" s="39"/>
      <c r="I1" s="39"/>
      <c r="J1" s="39"/>
      <c r="K1" s="39"/>
      <c r="L1" s="39"/>
      <c r="M1" s="39"/>
      <c r="N1" s="39"/>
    </row>
    <row r="2" spans="1:14" s="42" customFormat="1" ht="15" customHeight="1" x14ac:dyDescent="0.4">
      <c r="A2" s="39"/>
      <c r="B2" s="39" t="str">
        <f>'EX Cover Sheet'!A12</f>
        <v>Active Cell Tower Inc</v>
      </c>
      <c r="C2" s="39"/>
      <c r="D2" s="39"/>
      <c r="E2" s="39"/>
      <c r="F2" s="39"/>
      <c r="G2" s="39"/>
      <c r="H2" s="39"/>
      <c r="I2" s="39"/>
      <c r="J2" s="39"/>
      <c r="K2" s="39"/>
      <c r="L2" s="39"/>
      <c r="M2" s="39"/>
      <c r="N2" s="39"/>
    </row>
    <row r="3" spans="1:14" s="42" customFormat="1" ht="15" customHeight="1" x14ac:dyDescent="0.4">
      <c r="A3" s="39"/>
      <c r="B3" s="39"/>
      <c r="C3" s="39"/>
      <c r="D3" s="39"/>
      <c r="E3" s="39"/>
      <c r="F3" s="39" t="s">
        <v>53</v>
      </c>
      <c r="G3" s="39" t="s">
        <v>37</v>
      </c>
      <c r="H3" s="39" t="s">
        <v>54</v>
      </c>
      <c r="I3" s="39"/>
      <c r="J3" s="39">
        <v>2018</v>
      </c>
      <c r="K3" s="39">
        <v>2019</v>
      </c>
      <c r="L3" s="39">
        <v>2020</v>
      </c>
      <c r="M3" s="39">
        <v>2021</v>
      </c>
      <c r="N3" s="39">
        <v>2022</v>
      </c>
    </row>
    <row r="4" spans="1:14" s="42" customFormat="1" ht="15" customHeight="1" x14ac:dyDescent="0.4">
      <c r="A4" s="39"/>
      <c r="B4" s="39"/>
      <c r="C4" s="39"/>
      <c r="D4" s="39"/>
      <c r="E4" s="39"/>
      <c r="F4" s="39"/>
      <c r="G4" s="39"/>
      <c r="H4" s="39"/>
      <c r="I4" s="39"/>
      <c r="J4" s="39"/>
      <c r="K4" s="39"/>
      <c r="L4" s="39"/>
      <c r="M4" s="39"/>
      <c r="N4" s="39"/>
    </row>
    <row r="6" spans="1:14" ht="15" customHeight="1" x14ac:dyDescent="0.55000000000000004">
      <c r="B6" s="42" t="s">
        <v>55</v>
      </c>
    </row>
    <row r="8" spans="1:14" ht="15" customHeight="1" x14ac:dyDescent="0.55000000000000004">
      <c r="C8" s="42" t="s">
        <v>56</v>
      </c>
    </row>
    <row r="10" spans="1:14" ht="15" customHeight="1" x14ac:dyDescent="0.55000000000000004">
      <c r="E10" t="s">
        <v>57</v>
      </c>
      <c r="F10" s="53">
        <v>43374</v>
      </c>
      <c r="G10" t="s">
        <v>58</v>
      </c>
    </row>
    <row r="11" spans="1:14" ht="15" customHeight="1" x14ac:dyDescent="0.55000000000000004">
      <c r="E11" t="s">
        <v>59</v>
      </c>
      <c r="F11" s="53">
        <v>43374</v>
      </c>
      <c r="G11" t="s">
        <v>58</v>
      </c>
    </row>
    <row r="12" spans="1:14" ht="15" customHeight="1" x14ac:dyDescent="0.55000000000000004">
      <c r="E12" t="s">
        <v>60</v>
      </c>
      <c r="F12" s="53">
        <v>44651</v>
      </c>
      <c r="G12" t="s">
        <v>58</v>
      </c>
    </row>
    <row r="13" spans="1:14" ht="15" customHeight="1" x14ac:dyDescent="0.55000000000000004">
      <c r="E13" t="s">
        <v>61</v>
      </c>
      <c r="F13" s="54">
        <v>5</v>
      </c>
      <c r="G13" t="s">
        <v>62</v>
      </c>
      <c r="H13" t="s">
        <v>63</v>
      </c>
    </row>
    <row r="14" spans="1:14" ht="15" customHeight="1" x14ac:dyDescent="0.55000000000000004">
      <c r="E14" t="s">
        <v>64</v>
      </c>
      <c r="F14" s="54">
        <v>12</v>
      </c>
      <c r="H14" t="s">
        <v>65</v>
      </c>
    </row>
    <row r="15" spans="1:14" ht="15" customHeight="1" x14ac:dyDescent="0.55000000000000004">
      <c r="F15" s="55"/>
    </row>
    <row r="16" spans="1:14" ht="15" customHeight="1" x14ac:dyDescent="0.55000000000000004">
      <c r="C16" s="42" t="s">
        <v>66</v>
      </c>
      <c r="F16" s="55"/>
    </row>
    <row r="17" spans="5:16" ht="15" customHeight="1" x14ac:dyDescent="0.55000000000000004">
      <c r="F17" s="55"/>
    </row>
    <row r="18" spans="5:16" ht="15" customHeight="1" x14ac:dyDescent="0.55000000000000004">
      <c r="E18" t="s">
        <v>67</v>
      </c>
      <c r="F18" s="56">
        <v>55000</v>
      </c>
      <c r="G18" t="s">
        <v>43</v>
      </c>
      <c r="H18" t="s">
        <v>68</v>
      </c>
    </row>
    <row r="19" spans="5:16" ht="15" customHeight="1" x14ac:dyDescent="0.55000000000000004">
      <c r="E19" t="s">
        <v>69</v>
      </c>
      <c r="F19" s="56">
        <v>18000</v>
      </c>
      <c r="G19" t="s">
        <v>43</v>
      </c>
      <c r="H19" t="s">
        <v>70</v>
      </c>
    </row>
    <row r="20" spans="5:16" ht="15" customHeight="1" x14ac:dyDescent="0.55000000000000004">
      <c r="E20" t="s">
        <v>42</v>
      </c>
      <c r="F20" s="56">
        <v>12500</v>
      </c>
      <c r="G20" t="s">
        <v>43</v>
      </c>
      <c r="H20" t="s">
        <v>71</v>
      </c>
    </row>
    <row r="21" spans="5:16" ht="15" customHeight="1" x14ac:dyDescent="0.55000000000000004">
      <c r="E21" t="s">
        <v>44</v>
      </c>
      <c r="F21" s="56">
        <v>2500</v>
      </c>
      <c r="G21" t="s">
        <v>43</v>
      </c>
      <c r="H21" t="s">
        <v>71</v>
      </c>
    </row>
    <row r="22" spans="5:16" ht="15" customHeight="1" x14ac:dyDescent="0.55000000000000004">
      <c r="E22" t="s">
        <v>45</v>
      </c>
      <c r="F22" s="56">
        <v>7500</v>
      </c>
      <c r="G22" t="s">
        <v>43</v>
      </c>
      <c r="H22" t="s">
        <v>71</v>
      </c>
    </row>
    <row r="23" spans="5:16" ht="15" customHeight="1" x14ac:dyDescent="0.55000000000000004">
      <c r="E23" t="s">
        <v>46</v>
      </c>
      <c r="F23" s="56">
        <v>2500</v>
      </c>
      <c r="G23" t="s">
        <v>43</v>
      </c>
      <c r="H23" t="s">
        <v>71</v>
      </c>
    </row>
    <row r="24" spans="5:16" ht="15" customHeight="1" x14ac:dyDescent="0.55000000000000004">
      <c r="F24" s="55"/>
    </row>
    <row r="25" spans="5:16" ht="15" customHeight="1" x14ac:dyDescent="0.55000000000000004">
      <c r="F25" s="55"/>
    </row>
    <row r="26" spans="5:16" ht="15" customHeight="1" x14ac:dyDescent="0.55000000000000004">
      <c r="F26" s="55"/>
    </row>
    <row r="27" spans="5:16" ht="15" customHeight="1" x14ac:dyDescent="0.55000000000000004">
      <c r="E27" t="s">
        <v>49</v>
      </c>
      <c r="F27" s="57">
        <v>4000000</v>
      </c>
      <c r="G27" t="s">
        <v>43</v>
      </c>
      <c r="H27" t="s">
        <v>72</v>
      </c>
    </row>
    <row r="28" spans="5:16" ht="15" customHeight="1" x14ac:dyDescent="0.55000000000000004">
      <c r="E28" t="s">
        <v>50</v>
      </c>
      <c r="G28" t="s">
        <v>43</v>
      </c>
      <c r="H28" t="s">
        <v>73</v>
      </c>
      <c r="J28" s="57">
        <v>200000</v>
      </c>
      <c r="K28" s="58">
        <v>0</v>
      </c>
      <c r="L28" s="57">
        <v>0</v>
      </c>
      <c r="M28" s="57">
        <v>300000</v>
      </c>
      <c r="N28" s="58">
        <v>0</v>
      </c>
      <c r="O28"/>
      <c r="P28"/>
    </row>
    <row r="29" spans="5:16" ht="15" customHeight="1" x14ac:dyDescent="0.55000000000000004">
      <c r="E29" t="s">
        <v>51</v>
      </c>
      <c r="G29" t="s">
        <v>43</v>
      </c>
      <c r="H29" t="s">
        <v>73</v>
      </c>
      <c r="J29" s="57">
        <v>15000</v>
      </c>
      <c r="K29" s="58">
        <v>0</v>
      </c>
      <c r="L29" s="57">
        <v>15000</v>
      </c>
      <c r="M29" s="58">
        <v>0</v>
      </c>
      <c r="N29" s="57">
        <v>15000</v>
      </c>
      <c r="O29"/>
      <c r="P29"/>
    </row>
    <row r="37" spans="6:6" ht="15" customHeight="1" x14ac:dyDescent="0.55000000000000004">
      <c r="F37" s="59"/>
    </row>
    <row r="50" spans="6:6" ht="15" customHeight="1" x14ac:dyDescent="0.55000000000000004">
      <c r="F50" s="60"/>
    </row>
    <row r="51" spans="6:6" ht="15" customHeight="1" x14ac:dyDescent="0.55000000000000004">
      <c r="F51" s="60"/>
    </row>
    <row r="71" spans="5:5" ht="15" customHeight="1" x14ac:dyDescent="0.55000000000000004">
      <c r="E71" s="51"/>
    </row>
    <row r="72" spans="5:5" ht="15" customHeight="1" x14ac:dyDescent="0.55000000000000004">
      <c r="E72" s="51"/>
    </row>
    <row r="73" spans="5:5" ht="15" customHeight="1" x14ac:dyDescent="0.55000000000000004">
      <c r="E73" s="51"/>
    </row>
    <row r="78" spans="5:5" ht="15" customHeight="1" x14ac:dyDescent="0.55000000000000004">
      <c r="E78" s="51"/>
    </row>
    <row r="79" spans="5:5" ht="15" customHeight="1" x14ac:dyDescent="0.55000000000000004">
      <c r="E79" s="51"/>
    </row>
    <row r="80" spans="5:5" ht="15" customHeight="1" x14ac:dyDescent="0.55000000000000004">
      <c r="E80" s="51"/>
    </row>
    <row r="84" spans="1:9" ht="15" customHeight="1" x14ac:dyDescent="0.55000000000000004">
      <c r="E84" s="51"/>
    </row>
    <row r="85" spans="1:9" ht="15" customHeight="1" x14ac:dyDescent="0.55000000000000004">
      <c r="E85" s="51"/>
    </row>
    <row r="86" spans="1:9" ht="15" customHeight="1" x14ac:dyDescent="0.55000000000000004">
      <c r="E86" s="51"/>
    </row>
    <row r="88" spans="1:9" s="61" customFormat="1" ht="15" customHeight="1" x14ac:dyDescent="0.55000000000000004">
      <c r="A88" s="42"/>
      <c r="B88" s="42"/>
      <c r="C88" s="42"/>
      <c r="D88" s="42"/>
      <c r="E88"/>
      <c r="F88" s="42"/>
      <c r="G88"/>
      <c r="H88" s="42"/>
      <c r="I88" s="42"/>
    </row>
    <row r="89" spans="1:9" s="61" customFormat="1" ht="15" customHeight="1" x14ac:dyDescent="0.4">
      <c r="A89" s="42"/>
      <c r="B89" s="42"/>
      <c r="C89" s="42"/>
      <c r="D89" s="42"/>
      <c r="E89" s="42"/>
      <c r="F89" s="42"/>
      <c r="G89" s="42"/>
      <c r="H89" s="42"/>
      <c r="I89" s="4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8369-6BDE-4269-A53C-EE59CE168751}">
  <dimension ref="A1:N20"/>
  <sheetViews>
    <sheetView showGridLines="0" workbookViewId="0">
      <pane xSplit="5" ySplit="4" topLeftCell="F5" activePane="bottomRight" state="frozen"/>
      <selection activeCell="A19" sqref="A19"/>
      <selection pane="topRight" activeCell="A19" sqref="A19"/>
      <selection pane="bottomLeft" activeCell="A19" sqref="A19"/>
      <selection pane="bottomRight" activeCell="A19" sqref="A19"/>
    </sheetView>
  </sheetViews>
  <sheetFormatPr defaultColWidth="8.3671875" defaultRowHeight="14.4" x14ac:dyDescent="0.55000000000000004"/>
  <cols>
    <col min="1" max="1" width="1.578125" customWidth="1"/>
    <col min="2" max="4" width="1.734375" customWidth="1"/>
    <col min="5" max="5" width="41.83984375" customWidth="1"/>
    <col min="6" max="8" width="10.26171875" customWidth="1"/>
    <col min="9" max="9" width="1.734375" customWidth="1"/>
    <col min="10" max="14" width="12.15625" customWidth="1"/>
  </cols>
  <sheetData>
    <row r="1" spans="1:14" s="42" customFormat="1" ht="12.3" x14ac:dyDescent="0.4">
      <c r="A1" s="39"/>
      <c r="B1" s="39"/>
      <c r="C1" s="39"/>
      <c r="D1" s="39"/>
      <c r="E1" s="39"/>
      <c r="F1" s="39"/>
      <c r="G1" s="39"/>
      <c r="H1" s="39"/>
      <c r="I1" s="39"/>
      <c r="J1" s="39"/>
      <c r="K1" s="39"/>
      <c r="L1" s="39"/>
      <c r="M1" s="39"/>
      <c r="N1" s="39"/>
    </row>
    <row r="2" spans="1:14" s="42" customFormat="1" ht="12.3" x14ac:dyDescent="0.4">
      <c r="A2" s="39"/>
      <c r="B2" s="39" t="str">
        <f>'EX Cover Sheet'!A12</f>
        <v>Active Cell Tower Inc</v>
      </c>
      <c r="C2" s="39"/>
      <c r="D2" s="39"/>
      <c r="E2" s="39"/>
      <c r="F2" s="39"/>
      <c r="G2" s="39"/>
      <c r="H2" s="39"/>
      <c r="I2" s="39"/>
      <c r="J2" s="39"/>
      <c r="K2" s="39"/>
      <c r="L2" s="39"/>
      <c r="M2" s="39"/>
      <c r="N2" s="39"/>
    </row>
    <row r="3" spans="1:14" s="42" customFormat="1" ht="12.3" x14ac:dyDescent="0.4">
      <c r="A3" s="39"/>
      <c r="B3" s="39"/>
      <c r="C3" s="39"/>
      <c r="D3" s="39"/>
      <c r="E3" s="39"/>
      <c r="F3" s="39" t="s">
        <v>74</v>
      </c>
      <c r="G3" s="39" t="s">
        <v>37</v>
      </c>
      <c r="H3" s="39" t="s">
        <v>75</v>
      </c>
      <c r="I3" s="39"/>
      <c r="J3" s="39">
        <v>2018</v>
      </c>
      <c r="K3" s="39">
        <v>2019</v>
      </c>
      <c r="L3" s="39">
        <v>2020</v>
      </c>
      <c r="M3" s="39">
        <v>2021</v>
      </c>
      <c r="N3" s="39">
        <v>2022</v>
      </c>
    </row>
    <row r="4" spans="1:14" s="42" customFormat="1" ht="12.3" x14ac:dyDescent="0.4">
      <c r="A4" s="39"/>
      <c r="B4" s="39" t="s">
        <v>76</v>
      </c>
      <c r="C4" s="39"/>
      <c r="D4" s="39"/>
      <c r="E4" s="39"/>
      <c r="F4" s="39"/>
      <c r="G4" s="39"/>
      <c r="H4" s="39"/>
      <c r="I4" s="39"/>
      <c r="J4" s="39"/>
      <c r="K4" s="39"/>
      <c r="L4" s="39"/>
      <c r="M4" s="39"/>
      <c r="N4" s="39"/>
    </row>
    <row r="6" spans="1:14" s="44" customFormat="1" x14ac:dyDescent="0.55000000000000004">
      <c r="B6" s="44" t="s">
        <v>41</v>
      </c>
    </row>
    <row r="8" spans="1:14" x14ac:dyDescent="0.55000000000000004">
      <c r="E8" t="s">
        <v>42</v>
      </c>
      <c r="F8" s="62">
        <f>'EX Assumptions'!F20</f>
        <v>12500</v>
      </c>
      <c r="G8" s="63" t="s">
        <v>43</v>
      </c>
      <c r="H8" s="48">
        <f>SUM(J8:N8)</f>
        <v>812448.38399999996</v>
      </c>
      <c r="I8" s="48"/>
      <c r="J8" s="48">
        <f>150000</f>
        <v>150000</v>
      </c>
      <c r="K8" s="48">
        <f>J8*1.04</f>
        <v>156000</v>
      </c>
      <c r="L8" s="48">
        <f>K8*1.04</f>
        <v>162240</v>
      </c>
      <c r="M8" s="48">
        <f>L8*1.04</f>
        <v>168729.60000000001</v>
      </c>
      <c r="N8" s="48">
        <f>M8*1.04</f>
        <v>175478.78400000001</v>
      </c>
    </row>
    <row r="9" spans="1:14" x14ac:dyDescent="0.55000000000000004">
      <c r="E9" t="s">
        <v>44</v>
      </c>
      <c r="F9" s="62">
        <f>'EX Assumptions'!F21</f>
        <v>2500</v>
      </c>
      <c r="G9" s="63" t="s">
        <v>43</v>
      </c>
      <c r="H9" s="48">
        <f>SUM(J9:N9)</f>
        <v>165768.9375</v>
      </c>
      <c r="I9" s="48"/>
      <c r="J9" s="48">
        <v>30000</v>
      </c>
      <c r="K9" s="48">
        <f>J9*1.05</f>
        <v>31500</v>
      </c>
      <c r="L9" s="48">
        <f>K9*1.05</f>
        <v>33075</v>
      </c>
      <c r="M9" s="48">
        <f>L9*1.05</f>
        <v>34728.75</v>
      </c>
      <c r="N9" s="48">
        <f>M9*1.05</f>
        <v>36465.1875</v>
      </c>
    </row>
    <row r="10" spans="1:14" x14ac:dyDescent="0.55000000000000004">
      <c r="E10" t="s">
        <v>45</v>
      </c>
      <c r="F10" s="62">
        <f>'EX Assumptions'!F22</f>
        <v>7500</v>
      </c>
      <c r="G10" s="63" t="s">
        <v>43</v>
      </c>
      <c r="H10" s="48">
        <f>SUM(J10:N10)</f>
        <v>487469.03040000005</v>
      </c>
      <c r="I10" s="48"/>
      <c r="J10" s="48">
        <f>J8*0.6</f>
        <v>90000</v>
      </c>
      <c r="K10" s="48">
        <f>K8*0.6</f>
        <v>93600</v>
      </c>
      <c r="L10" s="48">
        <f>L8*0.6</f>
        <v>97344</v>
      </c>
      <c r="M10" s="48">
        <f>M8*0.6</f>
        <v>101237.75999999999</v>
      </c>
      <c r="N10" s="48">
        <f>N8*0.6</f>
        <v>105287.27040000001</v>
      </c>
    </row>
    <row r="11" spans="1:14" x14ac:dyDescent="0.55000000000000004">
      <c r="E11" t="s">
        <v>46</v>
      </c>
      <c r="F11" s="62">
        <f>'EX Assumptions'!F23</f>
        <v>2500</v>
      </c>
      <c r="G11" s="63" t="s">
        <v>43</v>
      </c>
      <c r="H11" s="48">
        <f>SUM(J11:N11)</f>
        <v>60000</v>
      </c>
      <c r="I11" s="48"/>
      <c r="J11" s="48">
        <v>12000</v>
      </c>
      <c r="K11" s="48">
        <v>12000</v>
      </c>
      <c r="L11" s="48">
        <v>12000</v>
      </c>
      <c r="M11" s="48">
        <v>12000</v>
      </c>
      <c r="N11" s="48">
        <v>12000</v>
      </c>
    </row>
    <row r="12" spans="1:14" x14ac:dyDescent="0.55000000000000004">
      <c r="E12" t="s">
        <v>47</v>
      </c>
      <c r="F12" s="62">
        <f>'EX Assumptions'!F24</f>
        <v>0</v>
      </c>
      <c r="G12" s="63" t="s">
        <v>43</v>
      </c>
      <c r="H12" s="48"/>
      <c r="I12" s="48"/>
      <c r="J12" s="48"/>
      <c r="K12" s="48"/>
      <c r="L12" s="48"/>
      <c r="M12" s="48"/>
      <c r="N12" s="48"/>
    </row>
    <row r="13" spans="1:14" x14ac:dyDescent="0.55000000000000004">
      <c r="G13" s="63"/>
    </row>
    <row r="14" spans="1:14" s="44" customFormat="1" x14ac:dyDescent="0.55000000000000004">
      <c r="B14" s="44" t="s">
        <v>48</v>
      </c>
      <c r="G14" s="64"/>
    </row>
    <row r="15" spans="1:14" x14ac:dyDescent="0.55000000000000004">
      <c r="G15" s="63"/>
    </row>
    <row r="16" spans="1:14" x14ac:dyDescent="0.55000000000000004">
      <c r="E16" t="s">
        <v>49</v>
      </c>
      <c r="F16" s="62">
        <f>'EX Assumptions'!F27</f>
        <v>4000000</v>
      </c>
      <c r="G16" s="63" t="s">
        <v>43</v>
      </c>
      <c r="H16" s="48">
        <f>SUM(J16:N16)</f>
        <v>4000000</v>
      </c>
      <c r="I16" s="48"/>
      <c r="J16" s="48">
        <f>F16</f>
        <v>4000000</v>
      </c>
      <c r="K16" s="48"/>
      <c r="L16" s="48"/>
      <c r="M16" s="48"/>
      <c r="N16" s="48"/>
    </row>
    <row r="17" spans="2:14" x14ac:dyDescent="0.55000000000000004">
      <c r="E17" t="s">
        <v>50</v>
      </c>
      <c r="G17" s="63" t="s">
        <v>43</v>
      </c>
      <c r="H17" s="48">
        <f>SUM(J17:N17)</f>
        <v>500000</v>
      </c>
      <c r="I17" s="48"/>
      <c r="J17" s="65">
        <f>'EX Assumptions'!J28</f>
        <v>200000</v>
      </c>
      <c r="K17" s="65">
        <f>'EX Assumptions'!K28</f>
        <v>0</v>
      </c>
      <c r="L17" s="65">
        <f>'EX Assumptions'!L28</f>
        <v>0</v>
      </c>
      <c r="M17" s="65">
        <f>'EX Assumptions'!M28</f>
        <v>300000</v>
      </c>
      <c r="N17" s="65">
        <f>'EX Assumptions'!N28</f>
        <v>0</v>
      </c>
    </row>
    <row r="18" spans="2:14" x14ac:dyDescent="0.55000000000000004">
      <c r="E18" t="s">
        <v>51</v>
      </c>
      <c r="G18" s="63" t="s">
        <v>43</v>
      </c>
      <c r="H18" s="48">
        <f>SUM(J18:N18)</f>
        <v>45000</v>
      </c>
      <c r="I18" s="48"/>
      <c r="J18" s="65">
        <f>'EX Assumptions'!J29</f>
        <v>15000</v>
      </c>
      <c r="K18" s="65">
        <f>'EX Assumptions'!K29</f>
        <v>0</v>
      </c>
      <c r="L18" s="65">
        <f>'EX Assumptions'!L29</f>
        <v>15000</v>
      </c>
      <c r="M18" s="65">
        <f>'EX Assumptions'!M29</f>
        <v>0</v>
      </c>
      <c r="N18" s="65">
        <f>'EX Assumptions'!N29</f>
        <v>15000</v>
      </c>
    </row>
    <row r="20" spans="2:14" x14ac:dyDescent="0.55000000000000004">
      <c r="B20" s="44" t="s">
        <v>52</v>
      </c>
      <c r="G20" s="63" t="s">
        <v>43</v>
      </c>
      <c r="H20" s="66">
        <f>SUM(H8:H19)</f>
        <v>6070686.3519000001</v>
      </c>
      <c r="I20" s="66"/>
      <c r="J20" s="66">
        <f>SUM(J8:J19)</f>
        <v>4497000</v>
      </c>
      <c r="K20" s="66">
        <f>SUM(K8:K19)</f>
        <v>293100</v>
      </c>
      <c r="L20" s="66">
        <f>SUM(L8:L19)</f>
        <v>319659</v>
      </c>
      <c r="M20" s="66">
        <f>SUM(M8:M19)</f>
        <v>616696.11</v>
      </c>
      <c r="N20" s="66">
        <f>SUM(N8:N19)</f>
        <v>344231.24190000002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B6988-D362-49E1-9022-A117A946473D}">
  <dimension ref="A1:N20"/>
  <sheetViews>
    <sheetView showGridLines="0" workbookViewId="0">
      <pane xSplit="5" ySplit="4" topLeftCell="F5" activePane="bottomRight" state="frozen"/>
      <selection activeCell="A19" sqref="A19"/>
      <selection pane="topRight" activeCell="A19" sqref="A19"/>
      <selection pane="bottomLeft" activeCell="A19" sqref="A19"/>
      <selection pane="bottomRight" activeCell="A19" sqref="A19"/>
    </sheetView>
  </sheetViews>
  <sheetFormatPr defaultColWidth="8.3671875" defaultRowHeight="14.4" x14ac:dyDescent="0.55000000000000004"/>
  <cols>
    <col min="1" max="1" width="1.578125" customWidth="1"/>
    <col min="2" max="4" width="1.734375" customWidth="1"/>
    <col min="5" max="5" width="41.83984375" customWidth="1"/>
    <col min="6" max="8" width="10.26171875" customWidth="1"/>
    <col min="9" max="9" width="1.734375" customWidth="1"/>
    <col min="10" max="14" width="12.15625" customWidth="1"/>
  </cols>
  <sheetData>
    <row r="1" spans="1:14" s="42" customFormat="1" ht="12.3" x14ac:dyDescent="0.4">
      <c r="A1" s="39"/>
      <c r="B1" s="39"/>
      <c r="C1" s="39"/>
      <c r="D1" s="39"/>
      <c r="E1" s="39"/>
      <c r="F1" s="39"/>
      <c r="G1" s="39"/>
      <c r="H1" s="39"/>
      <c r="I1" s="39"/>
      <c r="J1" s="39"/>
      <c r="K1" s="39"/>
      <c r="L1" s="39"/>
      <c r="M1" s="39"/>
      <c r="N1" s="39"/>
    </row>
    <row r="2" spans="1:14" s="42" customFormat="1" ht="12.3" x14ac:dyDescent="0.4">
      <c r="A2" s="39"/>
      <c r="B2" s="39" t="str">
        <f>'EX Cover Sheet'!A12</f>
        <v>Active Cell Tower Inc</v>
      </c>
      <c r="C2" s="39"/>
      <c r="D2" s="39"/>
      <c r="E2" s="39"/>
      <c r="F2" s="39"/>
      <c r="G2" s="39"/>
      <c r="H2" s="39"/>
      <c r="I2" s="39"/>
      <c r="J2" s="39"/>
      <c r="K2" s="39"/>
      <c r="L2" s="39"/>
      <c r="M2" s="39"/>
      <c r="N2" s="39"/>
    </row>
    <row r="3" spans="1:14" s="42" customFormat="1" ht="12.3" x14ac:dyDescent="0.4">
      <c r="A3" s="39"/>
      <c r="B3" s="39"/>
      <c r="C3" s="39"/>
      <c r="D3" s="39"/>
      <c r="E3" s="39"/>
      <c r="F3" s="39" t="s">
        <v>74</v>
      </c>
      <c r="G3" s="39" t="s">
        <v>37</v>
      </c>
      <c r="H3" s="39" t="s">
        <v>75</v>
      </c>
      <c r="I3" s="39"/>
      <c r="J3" s="39">
        <v>2018</v>
      </c>
      <c r="K3" s="39">
        <v>2019</v>
      </c>
      <c r="L3" s="39">
        <v>2020</v>
      </c>
      <c r="M3" s="39">
        <v>2021</v>
      </c>
      <c r="N3" s="39">
        <v>2022</v>
      </c>
    </row>
    <row r="4" spans="1:14" s="42" customFormat="1" ht="12.3" x14ac:dyDescent="0.4">
      <c r="A4" s="39"/>
      <c r="B4" s="39" t="s">
        <v>76</v>
      </c>
      <c r="C4" s="39"/>
      <c r="D4" s="39"/>
      <c r="E4" s="39"/>
      <c r="F4" s="39"/>
      <c r="G4" s="39"/>
      <c r="H4" s="39"/>
      <c r="I4" s="39"/>
      <c r="J4" s="39"/>
      <c r="K4" s="39"/>
      <c r="L4" s="39"/>
      <c r="M4" s="39"/>
      <c r="N4" s="39"/>
    </row>
    <row r="6" spans="1:14" s="44" customFormat="1" x14ac:dyDescent="0.55000000000000004">
      <c r="B6" s="44" t="s">
        <v>41</v>
      </c>
    </row>
    <row r="8" spans="1:14" x14ac:dyDescent="0.55000000000000004">
      <c r="E8" t="s">
        <v>42</v>
      </c>
      <c r="F8" s="62">
        <f>'EX Assumptions'!F20</f>
        <v>12500</v>
      </c>
      <c r="G8" s="63" t="s">
        <v>43</v>
      </c>
      <c r="H8" s="48">
        <f>SUM(J8:N8)</f>
        <v>812448.38399999996</v>
      </c>
      <c r="I8" s="48"/>
      <c r="J8" s="48">
        <f>150000</f>
        <v>150000</v>
      </c>
      <c r="K8" s="48">
        <f>J8*1.04</f>
        <v>156000</v>
      </c>
      <c r="L8" s="48">
        <f>K8*1.04</f>
        <v>162240</v>
      </c>
      <c r="M8" s="48">
        <f>L8*1.04</f>
        <v>168729.60000000001</v>
      </c>
      <c r="N8" s="48">
        <f>M8*1.04</f>
        <v>175478.78400000001</v>
      </c>
    </row>
    <row r="9" spans="1:14" x14ac:dyDescent="0.55000000000000004">
      <c r="E9" t="s">
        <v>44</v>
      </c>
      <c r="F9" s="62">
        <f>'EX Assumptions'!F21</f>
        <v>2500</v>
      </c>
      <c r="G9" s="63" t="s">
        <v>43</v>
      </c>
      <c r="H9" s="48">
        <f>SUM(J9:N9)</f>
        <v>165768.9375</v>
      </c>
      <c r="I9" s="48"/>
      <c r="J9" s="48">
        <v>30000</v>
      </c>
      <c r="K9" s="48">
        <f>J9*1.05</f>
        <v>31500</v>
      </c>
      <c r="L9" s="48">
        <f>K9*1.05</f>
        <v>33075</v>
      </c>
      <c r="M9" s="48">
        <f>L9*1.05</f>
        <v>34728.75</v>
      </c>
      <c r="N9" s="48">
        <f>M9*1.05</f>
        <v>36465.1875</v>
      </c>
    </row>
    <row r="10" spans="1:14" x14ac:dyDescent="0.55000000000000004">
      <c r="E10" t="s">
        <v>45</v>
      </c>
      <c r="F10" s="62">
        <f>'EX Assumptions'!F22</f>
        <v>7500</v>
      </c>
      <c r="G10" s="63" t="s">
        <v>43</v>
      </c>
      <c r="H10" s="48">
        <f>SUM(J10:N10)</f>
        <v>487469.03040000005</v>
      </c>
      <c r="I10" s="48"/>
      <c r="J10" s="48">
        <f>J8*0.6</f>
        <v>90000</v>
      </c>
      <c r="K10" s="48">
        <f>K8*0.6</f>
        <v>93600</v>
      </c>
      <c r="L10" s="48">
        <f>L8*0.6</f>
        <v>97344</v>
      </c>
      <c r="M10" s="48">
        <f>M8*0.6</f>
        <v>101237.75999999999</v>
      </c>
      <c r="N10" s="48">
        <f>N8*0.6</f>
        <v>105287.27040000001</v>
      </c>
    </row>
    <row r="11" spans="1:14" x14ac:dyDescent="0.55000000000000004">
      <c r="E11" t="s">
        <v>46</v>
      </c>
      <c r="F11" s="62">
        <f>'EX Assumptions'!F23</f>
        <v>2500</v>
      </c>
      <c r="G11" s="63" t="s">
        <v>43</v>
      </c>
      <c r="H11" s="48">
        <f>SUM(J11:N11)</f>
        <v>60000</v>
      </c>
      <c r="I11" s="48"/>
      <c r="J11" s="48">
        <v>12000</v>
      </c>
      <c r="K11" s="48">
        <v>12000</v>
      </c>
      <c r="L11" s="48">
        <v>12000</v>
      </c>
      <c r="M11" s="48">
        <v>12000</v>
      </c>
      <c r="N11" s="48">
        <v>12000</v>
      </c>
    </row>
    <row r="12" spans="1:14" x14ac:dyDescent="0.55000000000000004">
      <c r="E12" t="s">
        <v>47</v>
      </c>
      <c r="F12" s="62">
        <f>'EX Assumptions'!F18</f>
        <v>55000</v>
      </c>
      <c r="G12" s="63"/>
      <c r="H12" s="48">
        <f>SUM(J12:N12)</f>
        <v>3646916.625</v>
      </c>
      <c r="I12" s="48"/>
      <c r="J12" s="48">
        <f>$F$12*'EX Assumptions'!$F$14*(1+'EX Assumptions'!$F$13/100)^(J$3-$J$3)</f>
        <v>660000</v>
      </c>
      <c r="K12" s="48">
        <f>$F$12*'EX Assumptions'!$F$14*(1+'EX Assumptions'!$F$13/100)^(K$3-$J$3)</f>
        <v>693000</v>
      </c>
      <c r="L12" s="48">
        <f>$F$12*'EX Assumptions'!$F$14*(1+'EX Assumptions'!$F$13/100)^(L$3-$J$3)</f>
        <v>727650</v>
      </c>
      <c r="M12" s="48">
        <f>$F$12*'EX Assumptions'!$F$14*(1+'EX Assumptions'!$F$13/100)^(M$3-$J$3)</f>
        <v>764032.50000000012</v>
      </c>
      <c r="N12" s="48">
        <f>$F$12*'EX Assumptions'!$F$14*(1+'EX Assumptions'!$F$13/100)^(N$3-$J$3)</f>
        <v>802234.125</v>
      </c>
    </row>
    <row r="13" spans="1:14" x14ac:dyDescent="0.55000000000000004">
      <c r="G13" s="63"/>
    </row>
    <row r="14" spans="1:14" s="44" customFormat="1" x14ac:dyDescent="0.55000000000000004">
      <c r="B14" s="44" t="s">
        <v>48</v>
      </c>
      <c r="G14" s="64"/>
    </row>
    <row r="15" spans="1:14" x14ac:dyDescent="0.55000000000000004">
      <c r="G15" s="63"/>
    </row>
    <row r="16" spans="1:14" x14ac:dyDescent="0.55000000000000004">
      <c r="E16" t="s">
        <v>49</v>
      </c>
      <c r="F16" s="62">
        <v>0</v>
      </c>
      <c r="G16" s="63" t="s">
        <v>43</v>
      </c>
      <c r="H16" s="48">
        <f>SUM(J16:N16)</f>
        <v>0</v>
      </c>
      <c r="I16" s="48"/>
      <c r="J16" s="48">
        <f>F16</f>
        <v>0</v>
      </c>
      <c r="K16" s="48"/>
      <c r="L16" s="48"/>
      <c r="M16" s="48"/>
      <c r="N16" s="48"/>
    </row>
    <row r="17" spans="2:14" x14ac:dyDescent="0.55000000000000004">
      <c r="E17" t="s">
        <v>50</v>
      </c>
      <c r="G17" s="63" t="s">
        <v>43</v>
      </c>
      <c r="H17" s="48">
        <f>SUM(J17:N17)</f>
        <v>500000</v>
      </c>
      <c r="I17" s="48"/>
      <c r="J17" s="65">
        <f>'EX Assumptions'!J28</f>
        <v>200000</v>
      </c>
      <c r="K17" s="65">
        <f>'EX Assumptions'!K28</f>
        <v>0</v>
      </c>
      <c r="L17" s="65">
        <f>'EX Assumptions'!L28</f>
        <v>0</v>
      </c>
      <c r="M17" s="65">
        <f>'EX Assumptions'!M28</f>
        <v>300000</v>
      </c>
      <c r="N17" s="65">
        <f>'EX Assumptions'!N28</f>
        <v>0</v>
      </c>
    </row>
    <row r="18" spans="2:14" x14ac:dyDescent="0.55000000000000004">
      <c r="E18" t="s">
        <v>51</v>
      </c>
      <c r="G18" s="63" t="s">
        <v>43</v>
      </c>
      <c r="H18" s="48">
        <f>SUM(J18:N18)</f>
        <v>45000</v>
      </c>
      <c r="I18" s="48"/>
      <c r="J18" s="65">
        <f>'EX Assumptions'!J29</f>
        <v>15000</v>
      </c>
      <c r="K18" s="65">
        <f>'EX Assumptions'!K29</f>
        <v>0</v>
      </c>
      <c r="L18" s="65">
        <f>'EX Assumptions'!L29</f>
        <v>15000</v>
      </c>
      <c r="M18" s="65">
        <f>'EX Assumptions'!M29</f>
        <v>0</v>
      </c>
      <c r="N18" s="65">
        <f>'EX Assumptions'!N29</f>
        <v>15000</v>
      </c>
    </row>
    <row r="20" spans="2:14" x14ac:dyDescent="0.55000000000000004">
      <c r="B20" s="44" t="s">
        <v>52</v>
      </c>
      <c r="G20" s="63" t="s">
        <v>43</v>
      </c>
      <c r="H20" s="66">
        <f>SUM(H8:H19)</f>
        <v>5717602.9769000001</v>
      </c>
      <c r="I20" s="66"/>
      <c r="J20" s="66">
        <f>SUM(J8:J19)</f>
        <v>1157000</v>
      </c>
      <c r="K20" s="66">
        <f>SUM(K8:K19)</f>
        <v>986100</v>
      </c>
      <c r="L20" s="66">
        <f>SUM(L8:L19)</f>
        <v>1047309</v>
      </c>
      <c r="M20" s="66">
        <f>SUM(M8:M19)</f>
        <v>1380728.61</v>
      </c>
      <c r="N20" s="66">
        <f>SUM(N8:N19)</f>
        <v>1146465.3669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 Sheet</vt:lpstr>
      <vt:lpstr>Executive Summary</vt:lpstr>
      <vt:lpstr>Assumptions</vt:lpstr>
      <vt:lpstr>Scenario 1</vt:lpstr>
      <vt:lpstr>Scenario 2</vt:lpstr>
      <vt:lpstr>Scenario 3</vt:lpstr>
      <vt:lpstr>Monthly Detail</vt:lpstr>
      <vt:lpstr>Instructions</vt:lpstr>
      <vt:lpstr>Tower Specs</vt:lpstr>
      <vt:lpstr>.Rules</vt:lpstr>
      <vt:lpstr>Scenario Example &lt;&lt;</vt:lpstr>
      <vt:lpstr>EX Cover Sheet</vt:lpstr>
      <vt:lpstr>EX Executive Summary</vt:lpstr>
      <vt:lpstr>EX Assumptions</vt:lpstr>
      <vt:lpstr>EX Scenario 1</vt:lpstr>
      <vt:lpstr>EX Scenario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Vasquez, Mario</dc:creator>
  <cp:lastModifiedBy>Paul Barnhurst</cp:lastModifiedBy>
  <dcterms:created xsi:type="dcterms:W3CDTF">2026-06-12T19:44:44Z</dcterms:created>
  <dcterms:modified xsi:type="dcterms:W3CDTF">2026-08-20T21:47:39Z</dcterms:modified>
</cp:coreProperties>
</file>